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K:\Polyxeni\ΣΣ ΚΑΠ 23-27\ΔΗΜΟΣΙΑ\ΕΠΙΚΑΙΡΟΠΟΙΗΜΕΝΑ ΕΝΤΥΠΑ ΓΙΑ ΠΡΟΣΚΛΗΣΗ\"/>
    </mc:Choice>
  </mc:AlternateContent>
  <xr:revisionPtr revIDLastSave="0" documentId="13_ncr:1_{5709F42F-2D53-420B-8F19-EFD801B9E0C9}" xr6:coauthVersionLast="47" xr6:coauthVersionMax="47" xr10:uidLastSave="{00000000-0000-0000-0000-000000000000}"/>
  <bookViews>
    <workbookView xWindow="-120" yWindow="-120" windowWidth="29040" windowHeight="17640" tabRatio="865" firstSheet="2" activeTab="7" xr2:uid="{00000000-000D-0000-FFFF-FFFF00000000}"/>
  </bookViews>
  <sheets>
    <sheet name="Α1_ΚΩΔΙΚΟΠΟΙΗΣΗ ΟΔΗΓΟΥ Α.Κ." sheetId="13" r:id="rId1"/>
    <sheet name="Α2_ΣΤΟΙΧΕΙΑ ΕΠΕΝΔΥΣΗΣ" sheetId="22" r:id="rId2"/>
    <sheet name="Β1_L41.09_ΔΑΠΑΝΕΣ ΑΠΟΚΤ. ΓΗΣ" sheetId="16" r:id="rId3"/>
    <sheet name="Β2_L41.01_ΝΕΕΣ ΚΤΙΡ. ΥΠΟΔΟΜΕΣ" sheetId="3" r:id="rId4"/>
    <sheet name="Β3_L41.01_ΕΠΙΣΚΕΥΗ-ΑΝΑΚΑΙΝΙΣΗ" sheetId="11" r:id="rId5"/>
    <sheet name="Β4_L41.01_ΠΕΡ. ΧΩΡ. " sheetId="27" r:id="rId6"/>
    <sheet name="Β5_L41.02_MΗΧ. &amp; L 41.04_ΑΠΕ" sheetId="19" r:id="rId7"/>
    <sheet name="Β6_L41.03_ΛΟΙΠΟΣ ΕΞΟΠΛΙΣΜΟΣ" sheetId="4" r:id="rId8"/>
    <sheet name="Β7_L41.05-L41.06-L41.07-L41.10" sheetId="20" r:id="rId9"/>
    <sheet name="Β8_L41.08_ΟΡΓΑΝΩΣΗ ΠΟΛ.ΔΡΩΜΕΝΩΝ" sheetId="28" r:id="rId10"/>
    <sheet name="Β9_ΠΙΝΑΚΑΣ ΚΟΣΤΟΥΣ &amp; ΚΑΤΑΝΟΜΗ_Τ" sheetId="23" r:id="rId11"/>
    <sheet name="Γ_ΠΙΝΑΚΑΣ ΑΝΑΔΡΟΜΙΚΩΝ ΔΑΠΑΝΩΝ" sheetId="24" r:id="rId12"/>
    <sheet name="Δ_Υ.Α. 39443_ΕΠΙΠΛΕΟΝ ΣΤΟΙΧΕΙΑ" sheetId="14" r:id="rId13"/>
    <sheet name="Πίνακας3" sheetId="18" state="hidden" r:id="rId14"/>
  </sheets>
  <definedNames>
    <definedName name="ExternalData_1" localSheetId="13" hidden="1">Πίνακας3!$A$1:$A$5</definedName>
    <definedName name="_xlnm.Print_Area" localSheetId="0">'Α1_ΚΩΔΙΚΟΠΟΙΗΣΗ ΟΔΗΓΟΥ Α.Κ.'!$A$1:$I$59</definedName>
    <definedName name="_xlnm.Print_Area" localSheetId="1">'Α2_ΣΤΟΙΧΕΙΑ ΕΠΕΝΔΥΣΗΣ'!$A$1:$D$47</definedName>
    <definedName name="_xlnm.Print_Area" localSheetId="2">'Β1_L41.09_ΔΑΠΑΝΕΣ ΑΠΟΚΤ. ΓΗΣ'!$A$1:$K$20</definedName>
    <definedName name="_xlnm.Print_Area" localSheetId="3">'Β2_L41.01_ΝΕΕΣ ΚΤΙΡ. ΥΠΟΔΟΜΕΣ'!$A$1:$J$67</definedName>
    <definedName name="_xlnm.Print_Area" localSheetId="4">'Β3_L41.01_ΕΠΙΣΚΕΥΗ-ΑΝΑΚΑΙΝΙΣΗ'!$A$1:$J$76</definedName>
    <definedName name="_xlnm.Print_Area" localSheetId="5">'Β4_L41.01_ΠΕΡ. ΧΩΡ. '!$A$1:$I$29</definedName>
    <definedName name="_xlnm.Print_Area" localSheetId="6">'Β5_L41.02_MΗΧ. &amp; L 41.04_ΑΠΕ'!$A$1:$I$37</definedName>
    <definedName name="_xlnm.Print_Area" localSheetId="7">'Β6_L41.03_ΛΟΙΠΟΣ ΕΞΟΠΛΙΣΜΟΣ'!$A$1:$I$19</definedName>
    <definedName name="_xlnm.Print_Area" localSheetId="8">'Β7_L41.05-L41.06-L41.07-L41.10'!$A$1:$J$41</definedName>
    <definedName name="_xlnm.Print_Area" localSheetId="10">'Β9_ΠΙΝΑΚΑΣ ΚΟΣΤΟΥΣ &amp; ΚΑΤΑΝΟΜΗ_Τ'!$A$1:$L$37</definedName>
    <definedName name="_xlnm.Print_Area" localSheetId="11">'Γ_ΠΙΝΑΚΑΣ ΑΝΑΔΡΟΜΙΚΩΝ ΔΑΠΑΝΩΝ'!$A$1:$N$26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3" l="1"/>
  <c r="C17" i="27" l="1"/>
  <c r="E17" i="13" l="1"/>
  <c r="E18" i="13"/>
  <c r="E16" i="13"/>
  <c r="E13" i="13"/>
  <c r="E14" i="13"/>
  <c r="E12" i="13"/>
  <c r="D17" i="13"/>
  <c r="D18" i="13"/>
  <c r="D16" i="13"/>
  <c r="D13" i="13"/>
  <c r="D14" i="13"/>
  <c r="D12" i="13"/>
  <c r="F7" i="28" l="1"/>
  <c r="F6" i="28"/>
  <c r="F5" i="28"/>
  <c r="F4" i="28"/>
  <c r="F3" i="28"/>
  <c r="H4" i="28" l="1"/>
  <c r="H7" i="28"/>
  <c r="G9" i="28"/>
  <c r="H5" i="28"/>
  <c r="F9" i="28"/>
  <c r="H6" i="28"/>
  <c r="F13" i="27"/>
  <c r="F12" i="27"/>
  <c r="F11" i="27"/>
  <c r="F10" i="27"/>
  <c r="F9" i="27"/>
  <c r="F8" i="27"/>
  <c r="F7" i="27"/>
  <c r="F6" i="27"/>
  <c r="F5" i="27"/>
  <c r="F4" i="27"/>
  <c r="F3" i="27"/>
  <c r="H3" i="28" l="1"/>
  <c r="H9" i="28" s="1"/>
  <c r="D19" i="23" s="1"/>
  <c r="H11" i="27"/>
  <c r="H6" i="27"/>
  <c r="H13" i="27"/>
  <c r="H10" i="27"/>
  <c r="F15" i="27"/>
  <c r="H4" i="27"/>
  <c r="H8" i="27"/>
  <c r="H12" i="27"/>
  <c r="H3" i="27"/>
  <c r="H5" i="27"/>
  <c r="H7" i="27"/>
  <c r="H9" i="27"/>
  <c r="H15" i="27" l="1"/>
  <c r="C18" i="27" s="1"/>
  <c r="I18" i="27" s="1"/>
  <c r="G15" i="27"/>
  <c r="D10" i="11" l="1"/>
  <c r="D11" i="11"/>
  <c r="D9" i="11"/>
  <c r="D6" i="11"/>
  <c r="D7" i="11"/>
  <c r="D5" i="11"/>
  <c r="D10" i="3"/>
  <c r="D11" i="3"/>
  <c r="D9" i="3"/>
  <c r="D6" i="3"/>
  <c r="D7" i="3"/>
  <c r="D5" i="3"/>
  <c r="H6" i="16"/>
  <c r="F6" i="16"/>
  <c r="D16" i="22"/>
  <c r="E5" i="3" s="1"/>
  <c r="F52" i="3"/>
  <c r="F43" i="3"/>
  <c r="F51" i="3"/>
  <c r="H51" i="3" s="1"/>
  <c r="F42" i="3"/>
  <c r="H42" i="3" s="1"/>
  <c r="H31" i="3"/>
  <c r="C31" i="3"/>
  <c r="J30" i="3"/>
  <c r="E30" i="3"/>
  <c r="J29" i="3"/>
  <c r="E29" i="3"/>
  <c r="J28" i="3"/>
  <c r="E28" i="3"/>
  <c r="J27" i="3"/>
  <c r="E27" i="3"/>
  <c r="J26" i="3"/>
  <c r="E26" i="3"/>
  <c r="J25" i="3"/>
  <c r="E25" i="3"/>
  <c r="J24" i="3"/>
  <c r="E24" i="3"/>
  <c r="J23" i="3"/>
  <c r="E23" i="3"/>
  <c r="J22" i="3"/>
  <c r="E22" i="3"/>
  <c r="J21" i="3"/>
  <c r="E21" i="3"/>
  <c r="J20" i="3"/>
  <c r="E20" i="3"/>
  <c r="J19" i="3"/>
  <c r="E19" i="3"/>
  <c r="J18" i="3"/>
  <c r="E18" i="3"/>
  <c r="J17" i="3"/>
  <c r="E17" i="3"/>
  <c r="J16" i="3"/>
  <c r="E16" i="3"/>
  <c r="J15" i="3"/>
  <c r="E15" i="3"/>
  <c r="J14" i="3"/>
  <c r="E14" i="3"/>
  <c r="C5" i="3"/>
  <c r="L13" i="24"/>
  <c r="H13" i="24"/>
  <c r="J11" i="24"/>
  <c r="J10" i="24"/>
  <c r="J9" i="24"/>
  <c r="J8" i="24"/>
  <c r="J7" i="24"/>
  <c r="J6" i="24"/>
  <c r="J5" i="24"/>
  <c r="J4" i="24"/>
  <c r="D32" i="22"/>
  <c r="D33" i="22"/>
  <c r="D34" i="22"/>
  <c r="D35" i="22"/>
  <c r="D36" i="22"/>
  <c r="D37" i="22"/>
  <c r="D38" i="22"/>
  <c r="E3" i="19" s="1"/>
  <c r="D39" i="22"/>
  <c r="E4" i="19" s="1"/>
  <c r="D40" i="22"/>
  <c r="E5" i="19" s="1"/>
  <c r="D12" i="23"/>
  <c r="G22" i="23"/>
  <c r="H22" i="23"/>
  <c r="I22" i="23"/>
  <c r="J22" i="23"/>
  <c r="K22" i="23"/>
  <c r="L22" i="23"/>
  <c r="F10" i="20"/>
  <c r="H10" i="20" s="1"/>
  <c r="H7" i="4"/>
  <c r="D27" i="22"/>
  <c r="D28" i="22"/>
  <c r="D29" i="22"/>
  <c r="D30" i="22"/>
  <c r="D31" i="22"/>
  <c r="D26" i="22"/>
  <c r="F7" i="4"/>
  <c r="F11" i="19"/>
  <c r="H11" i="19"/>
  <c r="F8" i="19"/>
  <c r="H8" i="19"/>
  <c r="F9" i="19"/>
  <c r="H9" i="19"/>
  <c r="F10" i="19"/>
  <c r="H10" i="19"/>
  <c r="J8" i="16"/>
  <c r="E6" i="3" l="1"/>
  <c r="E10" i="3"/>
  <c r="E5" i="11"/>
  <c r="E9" i="11"/>
  <c r="E11" i="11"/>
  <c r="E9" i="3"/>
  <c r="E7" i="3"/>
  <c r="E11" i="3"/>
  <c r="E7" i="11"/>
  <c r="E10" i="11"/>
  <c r="E6" i="11"/>
  <c r="H52" i="3"/>
  <c r="H43" i="3"/>
  <c r="J31" i="3"/>
  <c r="E31" i="3"/>
  <c r="J13" i="24"/>
  <c r="I13" i="24"/>
  <c r="E22" i="23"/>
  <c r="F26" i="20"/>
  <c r="H26" i="20" s="1"/>
  <c r="F27" i="20"/>
  <c r="J15" i="11"/>
  <c r="J16" i="11"/>
  <c r="J17" i="11"/>
  <c r="J18" i="11"/>
  <c r="J19" i="11"/>
  <c r="J20" i="11"/>
  <c r="J21" i="11"/>
  <c r="J22" i="11"/>
  <c r="J23" i="11"/>
  <c r="J24" i="11"/>
  <c r="J25" i="11"/>
  <c r="J26" i="11"/>
  <c r="J27" i="11"/>
  <c r="J28" i="11"/>
  <c r="J29" i="11"/>
  <c r="J30" i="11"/>
  <c r="J14" i="11"/>
  <c r="E15" i="11"/>
  <c r="E16" i="11"/>
  <c r="E17" i="11"/>
  <c r="E18" i="11"/>
  <c r="E19" i="11"/>
  <c r="E20" i="11"/>
  <c r="E21" i="11"/>
  <c r="E22" i="11"/>
  <c r="E23" i="11"/>
  <c r="E24" i="11"/>
  <c r="E25" i="11"/>
  <c r="E26" i="11"/>
  <c r="E27" i="11"/>
  <c r="E28" i="11"/>
  <c r="E29" i="11"/>
  <c r="E30" i="11"/>
  <c r="E14" i="11"/>
  <c r="H11" i="11"/>
  <c r="G11" i="11"/>
  <c r="F11" i="11"/>
  <c r="H10" i="11"/>
  <c r="G10" i="11"/>
  <c r="F10" i="11"/>
  <c r="H9" i="11"/>
  <c r="G9" i="11"/>
  <c r="F9" i="11"/>
  <c r="I7" i="11"/>
  <c r="H7" i="11"/>
  <c r="G7" i="11"/>
  <c r="F7" i="11"/>
  <c r="I6" i="11"/>
  <c r="H6" i="11"/>
  <c r="G6" i="11"/>
  <c r="F6" i="11"/>
  <c r="I5" i="11"/>
  <c r="H5" i="11"/>
  <c r="G5" i="11"/>
  <c r="F5" i="11"/>
  <c r="H11" i="3"/>
  <c r="G11" i="3"/>
  <c r="F11" i="3"/>
  <c r="H10" i="3"/>
  <c r="G10" i="3"/>
  <c r="F10" i="3"/>
  <c r="H9" i="3"/>
  <c r="G9" i="3"/>
  <c r="F9" i="3"/>
  <c r="F6" i="3"/>
  <c r="G6" i="3"/>
  <c r="H6" i="3"/>
  <c r="I6" i="3"/>
  <c r="F7" i="3"/>
  <c r="G7" i="3"/>
  <c r="H7" i="3"/>
  <c r="I7" i="3"/>
  <c r="I5" i="3"/>
  <c r="H5" i="3"/>
  <c r="G5" i="3"/>
  <c r="F5" i="3"/>
  <c r="J5" i="3" l="1"/>
  <c r="E39" i="3" s="1"/>
  <c r="H27" i="20"/>
  <c r="D4" i="19" l="1"/>
  <c r="D3" i="19"/>
  <c r="H37" i="11"/>
  <c r="D55" i="11" s="1"/>
  <c r="H36" i="11"/>
  <c r="D54" i="11" s="1"/>
  <c r="H35" i="11"/>
  <c r="D53" i="11" s="1"/>
  <c r="D37" i="11"/>
  <c r="D42" i="11" s="1"/>
  <c r="D36" i="11"/>
  <c r="D41" i="11" s="1"/>
  <c r="D35" i="11"/>
  <c r="D40" i="11" s="1"/>
  <c r="H36" i="3"/>
  <c r="H35" i="3"/>
  <c r="H34" i="3"/>
  <c r="D36" i="3"/>
  <c r="D35" i="3"/>
  <c r="D40" i="3" s="1"/>
  <c r="D34" i="3"/>
  <c r="D39" i="3" s="1"/>
  <c r="D5" i="19"/>
  <c r="F4" i="20"/>
  <c r="F16" i="19"/>
  <c r="F17" i="19"/>
  <c r="H17" i="19" s="1"/>
  <c r="F18" i="19"/>
  <c r="F19" i="19"/>
  <c r="H19" i="19" s="1"/>
  <c r="F20" i="19"/>
  <c r="H20" i="19" s="1"/>
  <c r="F21" i="19"/>
  <c r="F22" i="19"/>
  <c r="H22" i="19"/>
  <c r="F23" i="19"/>
  <c r="H23" i="19"/>
  <c r="F24" i="19"/>
  <c r="H24" i="19"/>
  <c r="F43" i="11"/>
  <c r="H43" i="11" s="1"/>
  <c r="F44" i="11"/>
  <c r="F45" i="11"/>
  <c r="H45" i="11" s="1"/>
  <c r="F46" i="11"/>
  <c r="F47" i="11"/>
  <c r="H47" i="11" s="1"/>
  <c r="F48" i="11"/>
  <c r="H48" i="11" s="1"/>
  <c r="F56" i="11"/>
  <c r="F57" i="11"/>
  <c r="H57" i="11" s="1"/>
  <c r="F58" i="11"/>
  <c r="F59" i="11"/>
  <c r="F60" i="11"/>
  <c r="H60" i="11" s="1"/>
  <c r="F61" i="11"/>
  <c r="H61" i="11" s="1"/>
  <c r="C31" i="11"/>
  <c r="H31" i="11"/>
  <c r="H4" i="20" l="1"/>
  <c r="H21" i="19"/>
  <c r="H46" i="11"/>
  <c r="H18" i="19"/>
  <c r="H58" i="11"/>
  <c r="H56" i="11"/>
  <c r="H44" i="11"/>
  <c r="H59" i="11"/>
  <c r="E31" i="11"/>
  <c r="J31" i="11"/>
  <c r="F29" i="20" l="1"/>
  <c r="F28" i="20"/>
  <c r="F25" i="20"/>
  <c r="F24" i="20"/>
  <c r="H24" i="20" s="1"/>
  <c r="F23" i="20"/>
  <c r="F18" i="20"/>
  <c r="F17" i="20"/>
  <c r="F16" i="20"/>
  <c r="F15" i="20"/>
  <c r="F14" i="20"/>
  <c r="F9" i="20"/>
  <c r="F3" i="20"/>
  <c r="F6" i="20" s="1"/>
  <c r="F3" i="19"/>
  <c r="F4" i="19"/>
  <c r="H4" i="19" s="1"/>
  <c r="F5" i="19"/>
  <c r="H5" i="19" s="1"/>
  <c r="F6" i="19"/>
  <c r="H6" i="19" s="1"/>
  <c r="F7" i="19"/>
  <c r="D49" i="3"/>
  <c r="D50" i="3"/>
  <c r="D48" i="3"/>
  <c r="F4" i="16"/>
  <c r="H4" i="16" s="1"/>
  <c r="I4" i="16" s="1"/>
  <c r="F5" i="16"/>
  <c r="H5" i="16" s="1"/>
  <c r="I5" i="16" s="1"/>
  <c r="F3" i="16"/>
  <c r="D41" i="3"/>
  <c r="C11" i="11"/>
  <c r="J11" i="11" s="1"/>
  <c r="E55" i="11" s="1"/>
  <c r="C10" i="11"/>
  <c r="J10" i="11" s="1"/>
  <c r="E54" i="11" s="1"/>
  <c r="C9" i="11"/>
  <c r="J9" i="11" s="1"/>
  <c r="E53" i="11" s="1"/>
  <c r="C7" i="11"/>
  <c r="J7" i="11" s="1"/>
  <c r="E42" i="11" s="1"/>
  <c r="C6" i="11"/>
  <c r="J6" i="11" s="1"/>
  <c r="E41" i="11" s="1"/>
  <c r="C5" i="11"/>
  <c r="J5" i="11" s="1"/>
  <c r="E40" i="11" s="1"/>
  <c r="C11" i="3"/>
  <c r="J11" i="3" s="1"/>
  <c r="E50" i="3" s="1"/>
  <c r="C10" i="3"/>
  <c r="J10" i="3" s="1"/>
  <c r="E49" i="3" s="1"/>
  <c r="C9" i="3"/>
  <c r="J9" i="3" s="1"/>
  <c r="E48" i="3" s="1"/>
  <c r="C7" i="3"/>
  <c r="J7" i="3" s="1"/>
  <c r="E41" i="3" s="1"/>
  <c r="C6" i="3"/>
  <c r="J6" i="3" s="1"/>
  <c r="E40" i="3" s="1"/>
  <c r="E42" i="13"/>
  <c r="C42" i="13"/>
  <c r="C14" i="13"/>
  <c r="C13" i="13"/>
  <c r="C12" i="13"/>
  <c r="C16" i="13"/>
  <c r="C17" i="13"/>
  <c r="C18" i="13"/>
  <c r="H18" i="13" s="1"/>
  <c r="F40" i="11" l="1"/>
  <c r="F41" i="11"/>
  <c r="H41" i="11" s="1"/>
  <c r="F42" i="11"/>
  <c r="H42" i="11" s="1"/>
  <c r="F53" i="11"/>
  <c r="F55" i="11"/>
  <c r="H55" i="11" s="1"/>
  <c r="F54" i="11"/>
  <c r="H3" i="16"/>
  <c r="H8" i="16" s="1"/>
  <c r="F20" i="20"/>
  <c r="G11" i="20"/>
  <c r="F11" i="20"/>
  <c r="I9" i="20" s="1"/>
  <c r="F26" i="19"/>
  <c r="H15" i="20"/>
  <c r="F31" i="20"/>
  <c r="H17" i="20"/>
  <c r="H28" i="20"/>
  <c r="H29" i="20"/>
  <c r="G6" i="20"/>
  <c r="H16" i="20"/>
  <c r="H25" i="20"/>
  <c r="H18" i="20"/>
  <c r="F13" i="19"/>
  <c r="H7" i="19"/>
  <c r="G13" i="19"/>
  <c r="H3" i="19"/>
  <c r="F48" i="3"/>
  <c r="F49" i="3"/>
  <c r="H49" i="3" s="1"/>
  <c r="F50" i="3"/>
  <c r="H50" i="3" s="1"/>
  <c r="I6" i="16"/>
  <c r="F8" i="16"/>
  <c r="F41" i="3"/>
  <c r="F39" i="3"/>
  <c r="F40" i="3"/>
  <c r="H40" i="3" s="1"/>
  <c r="F16" i="13"/>
  <c r="G18" i="13"/>
  <c r="F18" i="13"/>
  <c r="H17" i="13"/>
  <c r="H12" i="13"/>
  <c r="H13" i="13"/>
  <c r="H16" i="13"/>
  <c r="G14" i="13"/>
  <c r="F14" i="13"/>
  <c r="I12" i="13"/>
  <c r="I14" i="13"/>
  <c r="H14" i="13"/>
  <c r="I13" i="13"/>
  <c r="G17" i="13"/>
  <c r="F17" i="13"/>
  <c r="G16" i="13"/>
  <c r="G13" i="13"/>
  <c r="F13" i="13"/>
  <c r="F12" i="13"/>
  <c r="G12" i="13"/>
  <c r="F32" i="20" l="1"/>
  <c r="H9" i="20"/>
  <c r="H11" i="20" s="1"/>
  <c r="D21" i="23" s="1"/>
  <c r="F50" i="11"/>
  <c r="G50" i="11"/>
  <c r="F63" i="11"/>
  <c r="H54" i="11"/>
  <c r="I3" i="16"/>
  <c r="I8" i="16" s="1"/>
  <c r="G20" i="20"/>
  <c r="H53" i="11"/>
  <c r="H3" i="20"/>
  <c r="G31" i="20"/>
  <c r="H23" i="20"/>
  <c r="H14" i="20"/>
  <c r="G26" i="19"/>
  <c r="H16" i="19"/>
  <c r="H26" i="19" s="1"/>
  <c r="D16" i="23" s="1"/>
  <c r="H13" i="19"/>
  <c r="D14" i="23" s="1"/>
  <c r="F54" i="3"/>
  <c r="G54" i="3"/>
  <c r="F45" i="3"/>
  <c r="H41" i="3"/>
  <c r="H39" i="3"/>
  <c r="H48" i="3"/>
  <c r="F6" i="4"/>
  <c r="F5" i="4"/>
  <c r="F4" i="4"/>
  <c r="F3" i="4"/>
  <c r="F64" i="11" l="1"/>
  <c r="G32" i="20"/>
  <c r="H63" i="11"/>
  <c r="H40" i="11"/>
  <c r="H50" i="11" s="1"/>
  <c r="G63" i="11"/>
  <c r="G64" i="11" s="1"/>
  <c r="F9" i="4"/>
  <c r="F55" i="3"/>
  <c r="H6" i="20"/>
  <c r="D20" i="23" s="1"/>
  <c r="H20" i="20"/>
  <c r="D18" i="23" s="1"/>
  <c r="H31" i="20"/>
  <c r="D17" i="23" s="1"/>
  <c r="H45" i="3"/>
  <c r="H54" i="3"/>
  <c r="G45" i="3"/>
  <c r="G55" i="3" s="1"/>
  <c r="H3" i="4"/>
  <c r="H4" i="4"/>
  <c r="H6" i="4"/>
  <c r="H5" i="4"/>
  <c r="D13" i="23" l="1"/>
  <c r="H64" i="11"/>
  <c r="H32" i="20"/>
  <c r="H55" i="3"/>
  <c r="H9" i="4"/>
  <c r="D15" i="23" s="1"/>
  <c r="G9" i="4"/>
  <c r="D22" i="23" l="1"/>
  <c r="D23" i="23" s="1"/>
  <c r="F19" i="23" s="1"/>
  <c r="C14" i="24" l="1"/>
  <c r="F21" i="23"/>
  <c r="I32" i="20"/>
  <c r="J32" i="20" s="1"/>
  <c r="K8" i="16"/>
  <c r="K3" i="16" s="1"/>
  <c r="I6" i="20"/>
  <c r="I3" i="20" s="1"/>
  <c r="F16" i="23"/>
  <c r="F17" i="23"/>
  <c r="L23" i="23"/>
  <c r="F18" i="23"/>
  <c r="F20" i="23"/>
  <c r="F15" i="23"/>
  <c r="F14" i="23"/>
  <c r="F13" i="23"/>
  <c r="F22" i="2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<sst xmlns="http://schemas.openxmlformats.org/spreadsheetml/2006/main" count="769" uniqueCount="335">
  <si>
    <t>Α/Α</t>
  </si>
  <si>
    <t>Επιλέξιμη Δημόσια Δαπάνη (€)</t>
  </si>
  <si>
    <t>Β' ΕΞΑΜ.</t>
  </si>
  <si>
    <t>Γ' ΕΞΑΜ.</t>
  </si>
  <si>
    <t>Δ' ΕΞΑΜ.</t>
  </si>
  <si>
    <t>Ε’ ΕΞΑΜ.</t>
  </si>
  <si>
    <t>ΣΤ’ ΕΞΑΜ.</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</si>
  <si>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</si>
  <si>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</si>
  <si>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</si>
  <si>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</si>
  <si>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</si>
  <si>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</si>
  <si>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</si>
  <si>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ΚΩΔ. ΟΠΣΚΑΠ</t>
  </si>
  <si>
    <t>L41.09</t>
  </si>
  <si>
    <t>L41.10</t>
  </si>
  <si>
    <t>L41.01</t>
  </si>
  <si>
    <t>L41.02</t>
  </si>
  <si>
    <t>L41.03</t>
  </si>
  <si>
    <t>L41.04</t>
  </si>
  <si>
    <t>L41.05</t>
  </si>
  <si>
    <t>L41.06</t>
  </si>
  <si>
    <t>L41.07</t>
  </si>
  <si>
    <t>L41.08</t>
  </si>
  <si>
    <t>(**) Ποσοστό της κατηγορίας/υπο-κατηγορίας δαπάνης σε σχέση με το συνολική ΔΔ</t>
  </si>
  <si>
    <t>(***) Στο χρονοδιάγραμμα συμπληρώνεται το ποσοστό της συγκεκριμένης κατηγορίας/υπο-κατηγορίας δαπάνης που υπολογίζεται να εκτελεστεί στο συγκεκριμένο εξάμηνο</t>
  </si>
  <si>
    <t>(****) Για έργα που δεν εκτελούνται με διαδικασίες δημοσίων συμβάσεων εφαρμόζεται ο οδηγός απλοποιημένου κόστους κτηριακών κατασκευών</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</si>
  <si>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</si>
  <si>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</si>
  <si>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ΚΑΤΑΝΟΜΗ ΠΡΟΫΠΟΛΟΓΙΣΜΟΥ ΑΝΑ ΕΞΑΜΗΝΟ </t>
    </r>
    <r>
      <rPr>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</si>
  <si>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</si>
  <si>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Εκσκαφές – χωματουργικά</t>
  </si>
  <si>
    <t>2.1</t>
  </si>
  <si>
    <t>Σκελετός οπλισμένου σκυροδέματος</t>
  </si>
  <si>
    <t>-</t>
  </si>
  <si>
    <t>2.2</t>
  </si>
  <si>
    <t>Σκελετός Μεταλλικός</t>
  </si>
  <si>
    <t>Τοιχοποιίες</t>
  </si>
  <si>
    <t>Επιχρίσματα</t>
  </si>
  <si>
    <t>Δάπεδα</t>
  </si>
  <si>
    <t>Μαρμαρικές εργασίες</t>
  </si>
  <si>
    <t>Επενδύσεις Τοίχων</t>
  </si>
  <si>
    <t>Χρωματισμοί</t>
  </si>
  <si>
    <t>Είδη Υγιεινής</t>
  </si>
  <si>
    <t>Εξωτερικά Κουφώματα</t>
  </si>
  <si>
    <t>Υαλοπίνακες</t>
  </si>
  <si>
    <t>Μονώσεις - Στεγανώσεις</t>
  </si>
  <si>
    <t>Σιδηρουργικές εργασίες</t>
  </si>
  <si>
    <t>Υδραυλικές Εργασίες</t>
  </si>
  <si>
    <t>Ηλεκτρολογικές Εργασίες</t>
  </si>
  <si>
    <t>Λοιπές εργασίες (τζάκι, πόμολα κ.λπ. )</t>
  </si>
  <si>
    <t>α/α</t>
  </si>
  <si>
    <t>Ξυλουργικές Εργασίες 
(πόρτες - ντουλάπες κ.λπ.)</t>
  </si>
  <si>
    <t>Είδος</t>
  </si>
  <si>
    <t>Χρήση χώρου</t>
  </si>
  <si>
    <t>Συμβατικού τύπου</t>
  </si>
  <si>
    <t>Κύριοι Χώροι (εντός Σ.Δ.)</t>
  </si>
  <si>
    <t>Υπόγεια – βοηθητικές χρήσεις</t>
  </si>
  <si>
    <t>Ημιυπαίθριοι χώροι</t>
  </si>
  <si>
    <t>Υπολογισμός πρότυπου κόστους</t>
  </si>
  <si>
    <t>Υποσταθμός μέσης τάσης (Υ/Σ Μ.Τ.)</t>
  </si>
  <si>
    <t>90,00€ / KVA</t>
  </si>
  <si>
    <t>Εμβαδόν κλιματιζόμενης επιφάνειας x 700 BTU x 0,100 €</t>
  </si>
  <si>
    <t>Κλιματισμός - Θέρμανση</t>
  </si>
  <si>
    <t>Εμβαδόν δόμησης x 40 €/τ.μ.</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</si>
  <si>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</si>
  <si>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</si>
  <si>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</si>
  <si>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</si>
  <si>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ΚΩΔ. ΟΠΣΚΑΠ:</t>
  </si>
  <si>
    <t>ΚΩΔΙΚΟΣ-ΤΙΤΛΟΣ ΥΠΟ-ΠΑΡΕΜΒΑΣΗΣ:</t>
  </si>
  <si>
    <t>Μ.Μ.</t>
  </si>
  <si>
    <t>ΤΙΜΗ ΜΟΝΑΔΑΣ</t>
  </si>
  <si>
    <r>
      <t>ΠΟΣΟΣΤΟ (%)</t>
    </r>
    <r>
      <rPr>
        <b/>
        <vertAlign val="superscript"/>
        <sz val="11"/>
        <color theme="1"/>
        <rFont val="Calibri"/>
        <family val="2"/>
        <charset val="161"/>
      </rPr>
      <t xml:space="preserve"> 
(**)</t>
    </r>
  </si>
  <si>
    <t>Πυροπροστασία</t>
  </si>
  <si>
    <t>Υποσταθμός μέσης τάσης</t>
  </si>
  <si>
    <t>Κλιματισμός - θέρμανση</t>
  </si>
  <si>
    <t>Άλλο …................</t>
  </si>
  <si>
    <t>ΠΟΣΟΤΗΤΑ</t>
  </si>
  <si>
    <t>ΠΟΣΟ</t>
  </si>
  <si>
    <t>τ.μ.</t>
  </si>
  <si>
    <t>κατ΄αποκοπή</t>
  </si>
  <si>
    <t>κατ΄ αποκοπή</t>
  </si>
  <si>
    <t>ΣΥΝΟΛΟ</t>
  </si>
  <si>
    <t xml:space="preserve"> KVA</t>
  </si>
  <si>
    <t>Ανελκυστήρας (καμπίνα και μηχανοστάσιο)</t>
  </si>
  <si>
    <t>Παρατηρήσεις</t>
  </si>
  <si>
    <t>Προσφορές</t>
  </si>
  <si>
    <t>Πίνακας ελαχίστων ημερομισθίων, υπογεγραμμένος από μηχανικό</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</si>
  <si>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</si>
  <si>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</si>
  <si>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</si>
  <si>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</si>
  <si>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</si>
  <si>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 xml:space="preserve">Ποσοστό συμμετοχής (%) στο κόστος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</si>
  <si>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</si>
  <si>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</si>
  <si>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</si>
  <si>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</si>
  <si>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</si>
  <si>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</si>
  <si>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</si>
  <si>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</si>
  <si>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</si>
  <si>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</si>
  <si>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ΕΙΔΟΣ ΔΑΠΑΝΗΣ</t>
  </si>
  <si>
    <t>Κόστος €/τ.μ.
τιμή βάσης (έτους 2025)</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</si>
  <si>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</si>
  <si>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</si>
  <si>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t>Σημειώνεται ο τύπος του αυτοκινήτου ή η εταιρεία και τα βασικά χαρακτηριστικά αυτού όπως π.χ. κυβικά/ άλογα/ αυτόματο ή όχι κιβώτιο, βενζίνη, πετρέλαιο.</t>
  </si>
  <si>
    <t xml:space="preserve"> Υποβολή Φακέλου</t>
  </si>
  <si>
    <t>Σημειώνεται η Περιγραφή του Εξοπλισμού ΑΠΕ (Είδος, τύπος, τεχνικά χαρακτηριστικά)</t>
  </si>
  <si>
    <t xml:space="preserve">Σύνολα L41.02: </t>
  </si>
  <si>
    <t xml:space="preserve">Σύνολα L41.03: </t>
  </si>
  <si>
    <t xml:space="preserve">Σύνολα L41.04: </t>
  </si>
  <si>
    <t xml:space="preserve">Σύνολα L41.05: </t>
  </si>
  <si>
    <t xml:space="preserve">Σύνολα 41.06: </t>
  </si>
  <si>
    <t xml:space="preserve">Σύνολα L41.07: </t>
  </si>
  <si>
    <t xml:space="preserve">Σύνολα L41.09: </t>
  </si>
  <si>
    <t xml:space="preserve">Σύνολα L41.10: </t>
  </si>
  <si>
    <t>ΠΙΝΑΚΑΣ ΑΝΑΛΥΣΗΣ ΚΟΣΤΟΥΣ ΤΗΣ ΠΡΟΤΑΣΗΣ – ΧΡΟΝΟΔΙΑΓΡΑΜΜΑ</t>
  </si>
  <si>
    <t>Παραδοσιακά 
(συν 15 % )</t>
  </si>
  <si>
    <t>Διατηρητέα 
(συν 30 % )</t>
  </si>
  <si>
    <t>L41.01 ΚΤΙΡΙΑΚΕΣ ΕΓΚΑΤΑΣΤΑΣΕΙΣ &amp; ΕΡΓΑ ΥΠΟΔΟΜΗΣ ΚΑΙ ΠΕΡΙΒΑΛΛΟΝΤΟΣ ΧΩΡΟΥ</t>
  </si>
  <si>
    <t>Ποσοστό συμμετοχής (%) στο κόστος (Σκελετός οπλισμένου σκυροδέματος)</t>
  </si>
  <si>
    <t>Εγρασία</t>
  </si>
  <si>
    <t>Ποσοστό συμμετοχής (%) στο κόστος (Σκελετός Μεταλλικός)</t>
  </si>
  <si>
    <t>ΣΥΝΟΛΑ:</t>
  </si>
  <si>
    <t xml:space="preserve">Ο υπολογισμός πρότυπου κόστους εκσυγχρονιμού για τα κτιριακά, γίνεται με βάση τις πρότυπες τιμές ίδρυσης ανάλογης κατηγορίας, αφαιρουμένων των ποσοστών των οικοδομικών εργασιών οι οποίες δεν είναι στο αντικείμενου του εκσυγχρονισμού, όπως αναλυτικά αναφέρονται στον παρακάτω πίνακα. Σε περιπτώσεις εκσυγχρονισμού  που γίνονται και άλλες ειδικές εργασίες, όπως ενίσχυση φέροντος οργανισμού, επισκευή μονώσεων, τεχνολογία βιοκλιματικού κτιρίου κ.α., το  διακριτό κόστος αυτών προστίθεται στο παραπάνω κόστος. Σε αυτές τις περιπτώσεις απαιτείται η απόδειξη εύλογου κόστους των εργασιών όπως αυτή ορίζεται στο αρ. 14Γ της ΥΑ 39443/11-02-2025. Για όλες τις άλλες κατηγορίες δαπανών (π.χ. μηχανολογικός εξοπλισμός) το κτόστος υπολογίζεται όπως αυτό της ίδρυσης. </t>
  </si>
  <si>
    <t>ΝΕΕΣ ΚΤΙΡΙΑΚΕΣ ΥΠΟΔΟΜΕΣ (Ι.Α.2 &amp; 4.1)</t>
  </si>
  <si>
    <t>ΕΠΙΣΚΕΥΕΣ - ΑΝΑΚΑΙΝΙΣΕΙΣ ΥΦΙΣΤΑΜΕΝΩΝ ΚΤΙΡΙΑΚΩΝ ΥΠΟΔΟΜΩΝ (Ι.Α.1 &amp; Ι.Α.3)</t>
  </si>
  <si>
    <t xml:space="preserve"> ΠΡΟΤΥΠΟ ΚΟΣΤΟΣ ΔΙΑΜΟΡΦΩΣΗΣ ΠΕΡΙΒΑΛΛΟΝΤΟΣ ΧΩΡΟΥ (4.3)</t>
  </si>
  <si>
    <t>L41.02  ΜΗΧΑΝΟΛΟΓΙΚΟΣ ΕΞΟΠΛΙΣΜΟΣ (4.2)</t>
  </si>
  <si>
    <t>ΕΠΙΠΛΕΟΝ ΤΟΥ "ΟΔΗΓΟΥ ΑΠΛΟΠΟΙΗΜΕΝΟΥ ΚΟΣΤΟΥΣ ΚΤΙΡΙΑΚΩΝ ΚΑΤΑΣΚΕΥΩΝ" ΣΥΜΦΩΝΑ ΜΕ ΤΗΝ  Υ.Α. 39443/11-02-2025</t>
  </si>
  <si>
    <r>
      <t xml:space="preserve">ΤΙΜΕΣ ΜΟΝΑΔΟΣ "ΟΔΗΓΟΥ ΑΠΛΟΠΟΙΗΜΕΝΟΥ ΚΟΣΤΟΥΣ ΚΤΙΡΙΑΚΩΝ ΚΑΤΑΣΚΕΥΩΝ" ΤΗΣ ΕΥΕ ΠΑΑ
</t>
    </r>
    <r>
      <rPr>
        <b/>
        <sz val="12"/>
        <color theme="1"/>
        <rFont val="Calibri"/>
        <family val="2"/>
        <charset val="161"/>
        <scheme val="minor"/>
      </rPr>
      <t xml:space="preserve"> ΠΕΔΙΑ Ι.Α.1 , Ι.Α. 2, Ι.Α.3, Β &amp; ΚΑΤΗΓΟΡΙΑ 4 : "Υπηρεσίες - Ταβέρνες, παιδικοί σταθμοί"</t>
    </r>
  </si>
  <si>
    <t>ΠΡΟΤΥΠΟ ΚΟΣΤΟΣ</t>
  </si>
  <si>
    <t>ΥΠΟΛΟΓΙΣΜΟΣ ΠΡΟΤΥΠΟΥ ΚΟΣΤΟΥΣ €/τ.μ. ΝΕΕΣ ΚΤΙΡΙΑΚΕΣ ΕΓΚΑΤΑΣΤΑΣΕΙΣ (Με απλοποιημένο κόστος)</t>
  </si>
  <si>
    <t xml:space="preserve">Παρατήρηση: Σύμφωνα με το διάγραμμα κάλυψης που υποβάλλεται με την αίτηση στήριξης. </t>
  </si>
  <si>
    <t>ΑΠΛΟΠΟΙΗΜΕΝΟ ΚΟΣΤΟΣ</t>
  </si>
  <si>
    <t>ΠΑΡΑΤΗΡΗΣΕΙΣ</t>
  </si>
  <si>
    <t xml:space="preserve">Σύνολα L41.01 ΚΤΙΡΙΑΚΕΣ ΕΓΚΑΤΑΣΤΑΣΕΙΣ-ΝΕΕΣ-ΟΠΛΙΣΜΕΝΟ ΣΚΥΡΟΔΕΜΑ: </t>
  </si>
  <si>
    <t xml:space="preserve">Σύνολα L41.01 ΚΤΙΡΙΑΚΕΣ ΕΓΚΑΤΑΣΤΑΣΕΙΣ-ΝΕΕΣ- ΜΕΤΑΛΛΙΚΟΣ ΣΚΕΛΕΤΟΣ: </t>
  </si>
  <si>
    <r>
      <t>Πίνακας Ποσοστών συμμετοχής (%) των εργασιών στο κόστος (</t>
    </r>
    <r>
      <rPr>
        <b/>
        <sz val="10"/>
        <rFont val="Calibri"/>
        <family val="2"/>
        <charset val="161"/>
        <scheme val="minor"/>
      </rPr>
      <t>Αφορούν κατασκευές κύριων χώρων χρήσης, εντός του συντελεστή δόμησης</t>
    </r>
    <r>
      <rPr>
        <b/>
        <sz val="10"/>
        <color theme="1"/>
        <rFont val="Calibri"/>
        <family val="2"/>
        <charset val="161"/>
        <scheme val="minor"/>
      </rPr>
      <t>)</t>
    </r>
  </si>
  <si>
    <t xml:space="preserve">Οι τιμές στην στήλη Ποσοστό Εργασιών προς Υλοποίηση, αφορούν το ποσοστό της κάθε εργασίας που πρόκειται να υλοποιηθεί, το οποίο προκύπτει βάσει προμετρήσεων εργασιών. Στην περίπτωση που το ποσοστό εργασίας είναι 0% (ΔΕΝ ΘΑ ΕΚΤΕΛΕΣΤΕΙ Η ΕΡΓΑΣΙΑ) ή 100% (ΘΑ ΕΚΤΕΛΕΣΤΕΙ ΟΛΗ Η ΕΡΓΑΣΙΑ) δεν  απαιτείται τεκμηρίωση. </t>
  </si>
  <si>
    <t xml:space="preserve">Σύμφωνα με την παρ. 6 του άρ. 9 της υπ' αρίθμ. 39443/11-02-2025 ΥΑ του υπουργού Αγροτικής Ανάπτυξης και Τροφίμων είναι επιλέξιμες οι δαπάνες για την απόκτηση των απαραίτητων για την πράξη εδαφικών εκτάσεων, εφ' όσον πληρούνται σωρευτικά οι ακόλουθοι όροι:
α) Η αξία της εδαφικής έκτασης πιστοποιείται από την αντικειμενική αξία της εδαφικής έκτασης, όπως αυτή προσδιορίζεται κατά περίπτωση από την αρμόδια Αρχή.
β) Η έκταση δεν ανήκει στο δημόσιο ή σε νομικό πρόσωπο του ευρύτερου δημόσιου τομέα.
γ) Η επιλέξιμη, για συνεισφορά από το ΕΓΤΑΑ, δαπάνη για αγορά μη οικοδομημένης και οικοδομημένης γης δεν υπερβαίνει το 10% των συνολικών επιλέξιμων δαπανών για την οικεία πράξη.
Σε περίπτωση απαλλοτριώσεων εφαρμόζονται οι όροι που αναφέρονται στις ανωτέρω περ. (α), (β) και (γ). Ως δαπάνη αγοράς νοείται η τιμή της αναγκαστικής απαλλοτρίωσης, η οποία καθορίζεται από τα αρμόδια δικαστήρια.
</t>
  </si>
  <si>
    <t>ΠΟΣΟ ΦΠΑ</t>
  </si>
  <si>
    <t>ΣΥΝΤΕΛΕΣΤΕΣ ΦΠΑ</t>
  </si>
  <si>
    <t xml:space="preserve"> ΚΑΘΑΡΟ ΠΟΣΟ</t>
  </si>
  <si>
    <t>ΦΠΑ (%)</t>
  </si>
  <si>
    <t>ΣΥΝΤ. ΦΠΑ ΑΠΟΚΤΗΣΗΣ ΓΗΣ</t>
  </si>
  <si>
    <t>Άλλο….</t>
  </si>
  <si>
    <t xml:space="preserve">ΑΣΦΑΛΙΣΤΙΚΕΣ ΕΙΣΦΟΡΕΣ </t>
  </si>
  <si>
    <t>ΜΕΓΕΘΗ ΕΠΙΦΑΝΕΙΩΝ ΓΙΑ ΣΚΕΛΕΤΟ ΟΠΛΙΣΜΕΒΙΤ ΚΥΡΟΔΕΜΑΤΟΣ</t>
  </si>
  <si>
    <t xml:space="preserve">ΜΕΓΕΘΗ ΕΠΙΦΑΝΕΙΩΝ ΓΙΑ ΜΕΤΑΛΛΙΚΟ ΣΚΕΛΕΤΟ </t>
  </si>
  <si>
    <t>ΕΙΔΟΣ ΔΑΠΑΝΗΣ 
(αναλυτική περιγραφή: Είδος, τύπος, τεχνικά χαρακτηριστικά)</t>
  </si>
  <si>
    <t xml:space="preserve">ΔΑΠΑΝΗ ΑΓΟΡΑΣ ΑΥΤΟΚΙΝΗΤΟΥ </t>
  </si>
  <si>
    <t>ΚΑΤΗΓΟΡΙΑ ΔΑΠΑΝΗΣ</t>
  </si>
  <si>
    <t>ΠΕΡΙΓΡΑΦΗ ΕΡΓΑΣΙΑΣ</t>
  </si>
  <si>
    <t>ΣΤΟΙΧΕΙΑ ΠΑΡΑΣΤΑΤΙΚΟΥ</t>
  </si>
  <si>
    <t>ΣΤΟΙΧΕΙΑ ΕΞΟΦΛΗΣΗΣ</t>
  </si>
  <si>
    <t>Είδος παραστατικού</t>
  </si>
  <si>
    <t>Αρ. παραστατικού</t>
  </si>
  <si>
    <t>Ημ/νια έκδοσης</t>
  </si>
  <si>
    <t>Εκδότης</t>
  </si>
  <si>
    <t>Καθαρή Αξία</t>
  </si>
  <si>
    <t>Ποσό ΦΠΑ</t>
  </si>
  <si>
    <t>Σύνολο</t>
  </si>
  <si>
    <t>Ημερ/νία εξόφλησης</t>
  </si>
  <si>
    <t>Ποσό</t>
  </si>
  <si>
    <t>Τρόπος εξόφλησης</t>
  </si>
  <si>
    <t>ΠΙΝΑΚΑΣ ΑΝΑΔΡΟΜΙΚΩΝ ΔΑΠΑΝΩΝ</t>
  </si>
  <si>
    <t xml:space="preserve">Σύνολα ΑΝΑΔΡΟΜΙΚΩΝ ΔΑΠΑΝΩΝ: </t>
  </si>
  <si>
    <t>Έλεγχος Αναδρομικών Δαπανών:</t>
  </si>
  <si>
    <t>Ως έναρξη της περιόδου επιλεξιμότητας των δαπανών θεωρείται η 01.01.2023. Δεν είναι επιλέξιμες οι πράξεις, των οποίων το φυσικό αντικείμενο έχει ολοκληρωθεί πριν την υποβολή αίτησης στήριξης στην ΟΤΔ, ανεξάρτητα αν ο δυνητικός δικαιούχος έχει εκτελέσει ή όχι τις σχετικές πληρωμές. Στο πλαίσιο αυτό δεν είναι επιλέξιμες πράξεις που το υπολειπόμενο οικονομικό αντικείμενο ανέρχεται σε ποσοστό κάτω του 10% του αιτούμενου προυπολογισμού της αίτησης στήριξης. Επιπροσθέτως, για πράξεις που αφορούν σε ίδρυση δεν είναι επιλέξιμες οι πράξεις για τις οποίες έχει εκδοθεί η σχειτκή άδεια λειτουργίας ή άλλο αποδεικτικό όπου διαπιστώνεται η λειτουργία της επένδυσης.</t>
  </si>
  <si>
    <t xml:space="preserve">ΕΛΕΓΧΟΣ </t>
  </si>
  <si>
    <t xml:space="preserve">ΑΙΤΟΥΜΕΝΗ  ΔΗΜΟΣΙΑ ΔΑΠΑΝΗ </t>
  </si>
  <si>
    <t>ΤΙΜΗ ΝΑΙ/ΌΧΙ</t>
  </si>
  <si>
    <t>Υπολογισμός Ποσοστών συμμετοχής (%) στο Πρότυπο Κόστος για σκελετό οπλισμένου σκυροδέματος</t>
  </si>
  <si>
    <t>Υπολογισμός Ποσοστών συμμετοχής (%) στο Πρότυπο Κόστος για μεταλλικό σκελετό</t>
  </si>
  <si>
    <t xml:space="preserve"> ΥΛΟΠΟΙΟΥΜΕΝΕΣ ΕΡΓΑΣΙΕΣ</t>
  </si>
  <si>
    <r>
      <rPr>
        <b/>
        <sz val="11"/>
        <rFont val="Calibri"/>
        <family val="2"/>
        <charset val="161"/>
        <scheme val="minor"/>
      </rPr>
      <t>Α)</t>
    </r>
    <r>
      <rPr>
        <sz val="11"/>
        <rFont val="Calibri"/>
        <family val="2"/>
        <charset val="161"/>
        <scheme val="minor"/>
      </rPr>
      <t xml:space="preserve"> </t>
    </r>
    <r>
      <rPr>
        <b/>
        <sz val="11"/>
        <rFont val="Calibri"/>
        <family val="2"/>
        <charset val="161"/>
        <scheme val="minor"/>
      </rPr>
      <t xml:space="preserve">αρ. 14Γ της ΥΑ39443/11-02-2025, παράγραφος 8: </t>
    </r>
    <r>
      <rPr>
        <sz val="11"/>
        <rFont val="Calibri"/>
        <family val="2"/>
        <charset val="161"/>
        <scheme val="minor"/>
      </rPr>
      <t xml:space="preserve"> Για την τεκμηρίωση του εύλογου κόστους της δαπάνης, ο υποψήφιος προσκομίζει αποδεικτικά στοιχεία, όπως προσφορές προμηθευτών ή έρευνα από το διαδίκτυο. Εφόσον το μοναδιαίο κόστος μιας υπηρεσίας ή ενός είδους υπερβαίνει, σε αξία τα 5.000€ (χωρίς ΦΠΑ), ή υπερβαίνει σε συνολικό ποσό τα 10.000€ (χωρίς ΦΠΑ) ανά κατηγορία υπηρεσίας ή είδους, απαιτούνται τρεις (3) συγκρίσιμες προσφορές για το εν λόγω τεμάχιο, ενώ σε αντίθετη περίπτωση τουλάχιστον δυο (2). Ως αποδεικτικό νοείται και η τιμολόγηση της υπηρεσίας ή είδους με το κατάλληλο κατά περίπτωση φορολογικό παραστατικό. Οι συγκρίσιμες προσφορές αφορούν ομοειδή και εφάμιλλα προϊόντα. Ο αρμόδιος ΕΦ καλείται να αξιολογήσει τόσο τις οικονομικές παραμέτρους των προσφορών, όσο και τις ποιοτικές. Έτσι είναι δυνατό να γίνει δεκτή μια προσφορά η οποία δεν είναι η πιο συμφέρουσα οικονομικά, αρκεί ο δυνητικός δικαιούχους να τεκμηριώσει και ο αρμόδιος ΕΦ να αποδεχθεί, την μοναδικότητα ή την υψηλή ποιότητα ή τις ειδικές προδιαγραφές που προσφέρει το προμηθευόμενο προϊόν. Ο αρμόδιος ΕΦ έχει την δυνατότητα και την υποχρέωση να χρησιμοποιήσει πρόσθετα στοιχεία και πληροφορίες για την επαλήθευση του εύλογου κόστους των παραπάνω δαπανών.</t>
    </r>
  </si>
  <si>
    <r>
      <rPr>
        <b/>
        <sz val="11"/>
        <rFont val="Calibri"/>
        <family val="2"/>
        <charset val="161"/>
        <scheme val="minor"/>
      </rPr>
      <t xml:space="preserve">Β)  αρ. 14Γ της ΥΑ39443/11-02-2025, παράγραφος 7: </t>
    </r>
    <r>
      <rPr>
        <sz val="11"/>
        <rFont val="Calibri"/>
        <family val="2"/>
        <charset val="161"/>
        <scheme val="minor"/>
      </rPr>
      <t>Δεν απαιτείται προσκόμιση παραστατικών τεκμηρίωσης του «εύλογου κόστους» για: 
α. δαπάνες κτηριακών υποδομών υπό τον όρο ότι οι εργασίες αυτές υλοποιούνται βάσει απλοποιημένης μορφής κόστους, 
β. μελέτες, συμβουλευτικές υπηρεσίες και λοιπές υποστηρικτικές ενέργειες,
γ. δαπάνες για τις οποίες δεν υπάρχει δυνατότητα εναλλακτικής προσφοράς από την αγορά, ωστόσο σε αυτήν την περίπτωση απαιτείται τεκμηρίωση,
δ. δαπάνες που έχουν προκύψει από διαγωνιστική διαδικασία, 
ε. δαπάνες για τις οποίες η καταβολή της ενίσχυσης πραγματοποιείται βάσει απλοποιημένου κόστους.</t>
    </r>
  </si>
  <si>
    <t xml:space="preserve">Σύνολα L41.01 ΚΤΙΡΙΑΚΕΣ ΕΓΚΑΤΑΣΤΑΣΕΙΣ-ΕΠΙΣΚΕΥΕΣ ΑΝΑΚΑΙΝΙΣΕΙΣ- ΟΠΛΙΣΜΕΝΟ ΣΚΥΡΟΔΕΜΑ: </t>
  </si>
  <si>
    <t xml:space="preserve">Σύνολα L41.01 ΚΤΙΡΙΑΚΕΣ ΕΓΚΑΤΑΣΤΑΣΕΙΣ-ΕΠΙΣΚΕΥΕΣ ΑΝΑΚΑΙΝΙΣΕΙΣ- ΜΕΤΑΛΛΙΚΟΣ ΣΚΕΛΕΤΟΣ: </t>
  </si>
  <si>
    <t>Γενικά Σύνολα L41.01 ΚΤΙΡΙΑΚΕΣ ΕΓΚΑΤΑΣΤΑΣΕΙΣ-ΕΠΙΣΚΕΥΕΣ ΑΝΑΚΑΙΝΙΣΕΙΣ</t>
  </si>
  <si>
    <t xml:space="preserve">Γενικά Σύνολα L41.01 ΚΤΙΡΙΑΚΕΣ ΕΓΚΑΤΑΣΤΑΣΕΙΣ-ΝΕΕΣ ΚΤΙΡΙΑΚΕΣ ΥΠΟΔΟΜΕΣ: </t>
  </si>
  <si>
    <t>Συμβόλαιο Αγοραπωλησίας</t>
  </si>
  <si>
    <t>Απόφαση Καθορισμού της τιμής Απαλλοτρίωσης</t>
  </si>
  <si>
    <t xml:space="preserve">*Συμπληρώνεται όλος ο πίνακας </t>
  </si>
  <si>
    <t>** Στην κατηγορία Δαπάνης χρησιμοποιείται η αντίστοιχη κωδικοποίηση. Για παράδειγμα για το Λοιπό Εξοπλησμό τo L41.03.</t>
  </si>
  <si>
    <t>Τιμή</t>
  </si>
  <si>
    <t xml:space="preserve">Ερωτηματολόγιο: </t>
  </si>
  <si>
    <t>Μονάδα</t>
  </si>
  <si>
    <t xml:space="preserve">Η κτιριακή εγκατάσταση της Πράξης έχει ειδικές απαιτήσεις θεμελίωσης; </t>
  </si>
  <si>
    <t>Στην κτιριακή εγκατάσταση της Πράξης  χρησιμοποιούνται τεχνολογίες Βιοκλιματικού Κτιρίου;</t>
  </si>
  <si>
    <t xml:space="preserve">Το κτίριο  στο οποίο θα υλοποιηθεί η Πράξη, είναι  χαρακτηρισμένο παραδοσιακό; </t>
  </si>
  <si>
    <t xml:space="preserve">Το κτίριο στο οποίο θα υλοποιηθεί η Πράξη είναι διατηρητέο; </t>
  </si>
  <si>
    <t>m2</t>
  </si>
  <si>
    <t>Για την υλοποίηση της Πράξης κατασκευάζονται Κύριοι Χώροι (εντός Σ.Δ.) σε νέο  κτίριο οπλισμένου σκυροδέματος;</t>
  </si>
  <si>
    <t>Για την υλοποίηση της Πράξης κατασκευάζονται Υπόγεια ή/και βοηθητικές χρήσεις (π.χ. Αποθήκες) σε νέο κτίριο οπλισμένου σκυροδέματος;</t>
  </si>
  <si>
    <t>Για την υλοποίηση της Πράξης κατασκευάζονται Ημιυπαίθριοι Χώροι σε νέο κτίριο οπλισμένου σκυροδέματος;</t>
  </si>
  <si>
    <t>Για την υλοποίηση της Πράξης κατασκευάζονται Κύριοι Χώροι (εντός Σ.Δ.) σε νέο κτίριο με μεταλλικό σκελετό;</t>
  </si>
  <si>
    <t>Για την υλοποίηση της Πράξης Επισκευάζονται ή/και Ανακαινίζονται  Κύριοι Χώροι σε υφιστάμενο κτίριο Οπλισμένου Σκυροδέματος;</t>
  </si>
  <si>
    <t>Για την υλοποίηση της Πράξης Επισκευάζονται ή/και Ανακαινίζονται  Υπόγεια ή/και βοηθητικές χρήσεις (π.χ. Αποθήκες) σε υφιστάμενο κτίριο οπλισμένου σκυροδέματος;</t>
  </si>
  <si>
    <t>Για την υλοποίηση της Πράξης Επισκευάζονται ή/και Ανακαινίζονται Ημιυπαίθριοι Χώροι σε υφιστάμενο κτίριο οπλισμένου σκυροδέματος;</t>
  </si>
  <si>
    <t>Για την υλοποίηση της Πράξης Επισκευάζονται ή/και Ανακαινίζονται Κύριοι Χώροι (εντός Σ.Δ.) σε υφιστάμενο κτίριο με μεταλλικό σκελετό;</t>
  </si>
  <si>
    <t>Για την υλοποίηση της Πράξης Επισκευάζονται ή/και Ανακαινίζονται Υπόγεια ή/και βοηθητικές χρήσεις (π.χ. Αποθήκες) σε υφιστάμενο κτίριο με μεταλλικό σκελετό;</t>
  </si>
  <si>
    <t>Για την υλοποίηση της Πράξης κατασκευάζονται Υπόγεια ή/και βοηθητικές χρήσεις (π.χ. Αποθήκες) σε νέο κτίριο με μεταλλικό σκελετό;</t>
  </si>
  <si>
    <t>Για την υλοποίηση της Πράξης κατασκευάζονται Ημιυπαίθριοι Χώροι σε νέο κτίριο με μεταλλικό σκελετό;</t>
  </si>
  <si>
    <t>Για την υλοποίηση της Πράξης Επισκευάζονται ή/και Ανακαινίζονται Ημιυπαίθριοι Χώροι σε υφιστάμενο κτίριο με μεταλλικό σκελετό;</t>
  </si>
  <si>
    <t xml:space="preserve">Σε περίπτωση που στην Πράξη υλοποιούνται εργασίες Περιβάλλοντος χώρου ποια είναι η επιφάνεια του; </t>
  </si>
  <si>
    <t>KVA</t>
  </si>
  <si>
    <t xml:space="preserve">Σε περίπτωση που για την υλοποίση της Πράξης θα κατασκευαστεί σύστημα Κλιματισμού - θέρμανσης, ποια είναι τα τετραγωνικά της κλιματιζόμενης επιφάνειας; </t>
  </si>
  <si>
    <t xml:space="preserve">Σε περίπτωση που για την υλοποίηση της Πράξης χρειάζεται η εφαρμογή Πυροπροστασίας, ποιο είναι το εμβαδό της δόμησης; </t>
  </si>
  <si>
    <t xml:space="preserve">m2 </t>
  </si>
  <si>
    <t>Σε περίπτωση που για την υλοποίηση της Πράξης θα κατασκευαστεί Υποσταθμός μέσης τάσης ποια είναι η ισχύ του σε ΚVA;</t>
  </si>
  <si>
    <t>ΝΑΙ</t>
  </si>
  <si>
    <t>ΟΧΙ</t>
  </si>
  <si>
    <t>ΝAI/ΌXI</t>
  </si>
  <si>
    <t>ΣΥΝΟΛΙΚΟ ΚΟΣΤΟΣ ΠΡΟΤΑΣΗΣ (ΕΠΙΛΕΞΙΜΗ ΔΗΜΟΣΙΑ ΔΑΠΑΝΗ ΚΑΙ ΙΔΙΩΤΙΚΗ ΣΥΜΜΕΤΟΧΗ</t>
  </si>
  <si>
    <t xml:space="preserve">Παρατήρηση: Τα τετραγωνικά των επιφανειών είναι μόνο αυτά που αφορούν την υλοποιούμενη Πράξη και περιλαμβάνονται στο διάγραμμα κάλυψης που υποβάλλεται με την αίτηση στήριξης. </t>
  </si>
  <si>
    <t>ΠΡΟΤΥΠΟ ΚΟΣΤΟΣ (€/τ.μ.)</t>
  </si>
  <si>
    <t>ΝΑΙ/ΌΧΙ</t>
  </si>
  <si>
    <t>Σε περίπτωση που απαντήσατε ναι στην ερώτηση 23 αναγράψτε την νέα Τιμή Μονάδας (€/τ.μ.) για  το Είδος Δαπάνης "Κύριοι Χώροι (εντός Σ.Δ.) - ΝΕΑ ΚΑΤΑΣΚΕΥΗ" για κατασκευή με Μεταλλικό Σκελετό.</t>
  </si>
  <si>
    <t>Σε περίπτωση που απαντήσατε ναι στην ερώτηση 23 αναγράψτε την νέα Τιμή Μονάδας (€/τ.μ.) για  το Είδος Δαπάνης "Κύριοι Χώροι (εντός Σ.Δ.)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</si>
  <si>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</si>
  <si>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"Ημιυπαίθριοι χώροι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</si>
  <si>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 ΝΕΑ ΚΑΤΑΣΚΕΥΗ" για κατασκευή με Μεταλλικό Σκελετό.</t>
  </si>
  <si>
    <t>Σε περίπτωση που απαντήσατε ναι στην ερώτηση 23 αναγράψτε την νέα Τιμή Μονάδας (€/τ.μ.) για  το Είδος Δαπάνης "Ημιυπαίθριοι χώροι - ΝΕΑ ΚΑΤΑΣΚΕΥΗ" για κατασκευή με Μεταλλικό Σκελετό.</t>
  </si>
  <si>
    <t>ΕΠΙΣΚΕΥΕΣ - ΑΝΑΚΑΙΝΙΣΗ ΥΦΙΣΤΑΜΕΝΩΝ ΚΤΙΡΙΑΚΩΝ ΥΠΟΔΟΜΩΝ με μεταλλικό σκελετό</t>
  </si>
  <si>
    <t>ΕΠΙΣΚΕΥΕΣ - ΑΝΑΚΑΙΝΙΣΗ ΥΦΙΣΤΑΜΕΝΩΝ ΚΤΙΡΙΑΚΩΝ ΥΠΟΔΟΜΩΝ με σκελετό οπλισμένου σκυροδέματος</t>
  </si>
  <si>
    <t>ΥΠΟΛΟΓΙΣΜΟΣ ΠΡΟΤΥΠΟΥ ΚΟΣΤΟΥΣ €/τ.μ. ΕΠΙΣΚΕΥΕΣ - ΑΝΑΚΑΙΝΙΣΗ ΥΦΙΣΤΑΜΕΝΩΝ ΚΤΙΡΙΑΚΩΝ ΥΠΟΔΟΜΩΝ (Με απλοποιημένο κόστος)</t>
  </si>
  <si>
    <t>Σε περίπτωση που απαντήσατε ναι στην ερώτηση 23 αναγράψτε την νέα Τιμή Μονάδας (€/τ.μ.) για  το Είδος Δαπάνης "Κύριοι Χώροι (εντός Σ.Δ.)" για Επισκευές- 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</si>
  <si>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για Επισκευές-Ανακαίνιση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</si>
  <si>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"Ημιυπαίθριοι χώροι" για Επισκευές- 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</si>
  <si>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"Κύριοι Χώροι (εντός Σ.Δ.) " για Επισκευές-Ανακαίνιση κατασκευής με Μεταλλικό Σκελετό.</t>
  </si>
  <si>
    <t>Σε περίπτωση που απαντήσατε ναι στην ερώτηση 23 αναγράψτε την νέα Τιμή Μονάδας (€/τ.μ.) για  το Είδος Δαπάνης "Υπόγεια – βοηθητικές χρήσεις" για Επισκευές-Ανακαίνιση κατασκευής με Μεταλλικό Σκελετό.</t>
  </si>
  <si>
    <t>Σε περίπτωση που απαντήσατε ναι στην ερώτηση 23 αναγράψτε την νέα Τιμή Μονάδας (€/τ.μ.) για  το Είδος Δαπάνης "Ημιυπαίθριοι χώροι" για Επισκευές-Ανακαίνιση κατασκευής με Μεταλλικό Σκελετό.</t>
  </si>
  <si>
    <t>€/τ.μ.</t>
  </si>
  <si>
    <t>€/KVA</t>
  </si>
  <si>
    <t>Σε περίπτωση που απαντήσατε ναι στην ερώτηση 23 αναγράψτε την νέα Τιμή Μονάδας (€/KVΑ) για το Είδος Δαπάνης  Υποσταθμός μέσης τάσης.</t>
  </si>
  <si>
    <t>Σε περίπτωση που απαντήσατε ναι στην ερώτηση 23 αναγράψτε την νέα Τιμή Μονάδας (€/KVΑ) για το Είδος Δαπάνης Κλιματισμός - θέρμανση.</t>
  </si>
  <si>
    <t>Σε περίπτωση που απαντήσατε ναι στην ερώτηση 23 αναγράψτε την νέα Τιμή Μονάδας (€/KVΑ) για το Είδος Δαπάνης Πυροπροστασία</t>
  </si>
  <si>
    <t xml:space="preserve">**Τα τετραγωνικά των επιφανειών στις ερωτήσεις με α/α 1 έως 12 &amp; 19 είναι μόνο αυτά που αφορούν την υλοποιούμενη Πράξη και περιλαμβάνονται στο διάγραμμα κάλυψης που υποβάλλεται με την αίτηση στήριξης. </t>
  </si>
  <si>
    <r>
      <t>***Σε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</si>
  <si>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r>
      <t xml:space="preserve">***Επειδή πρόκειται για αναδρομικές δαπάνες, εκείνες συμπληρώνονται </t>
    </r>
    <r>
      <rPr>
        <b/>
        <u/>
        <sz val="11"/>
        <color theme="1"/>
        <rFont val="Calibri"/>
        <family val="2"/>
        <charset val="161"/>
        <scheme val="minor"/>
      </rPr>
      <t>ΚΑΙ</t>
    </r>
    <r>
      <rPr>
        <sz val="11"/>
        <color theme="1"/>
        <rFont val="Calibri"/>
        <family val="2"/>
        <charset val="161"/>
        <scheme val="minor"/>
      </rPr>
      <t xml:space="preserve"> στον ΠΙΝΑΚΑ ΑΝΑΔΡΟΜΙΚΩΝ ΔΑΠΑΝΩΝ</t>
    </r>
  </si>
  <si>
    <t>**Συμπληρώνονται τα κελιά με μπλε χρώμα κατά περίπτωση μόνο εφόσον προβλέπονται  αυτές οι δαπάνες  ή άλλες δαπάνες που δεν περιλαμβάνονται στο απλοποιημένο κόστος για τις Επισκευές-Ανακαίνιση Κτιριακών Εγκαταστάσεων.</t>
  </si>
  <si>
    <t>* Συμπληρώνονται μόνο τα κελιά με κίτρινο χρώμα εφόσον έχουν πραγματοποιηθεί τέτοιες δαπάνες και ο δικαιούχος επιθυμεί να αιτηθεί ποσό έως το μέγιστο επιλέξιμο.</t>
  </si>
  <si>
    <t>*Συμπληρώνονται τα κελιά με κίτρινο  χρώμα κατά περίπτωση κατά περίπτωση μόνο εφόσον προβλέπονται  αυτές οι δαπάνες  ή/και άλλες δαπάνες.</t>
  </si>
  <si>
    <r>
      <t>**Σε περίπτωση που περιλαμβάνονται αναδρομικές δαπάνες εκείνες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στον ΠΙΝΑΚΑ ΑΝΑΔΡΟΜΙΚΩΝ ΔΑΠΑΝΩΝ</t>
    </r>
  </si>
  <si>
    <t>Τεχνικη Στήριξη</t>
  </si>
  <si>
    <t xml:space="preserve">Α)Έως 4.000€ πλέον ΦΠΑ. 
Β)Δεν απαιτούνται προσφορές. </t>
  </si>
  <si>
    <t>Α)Ενδεικτικά Επιλέξιμες είναι οι δαπάνες:
1)Εξοπλισμός γραφείου
2)Οπτικοακουστικά μέσα 
Β)Είναι απαιτούμενη η προσκόμιση Προσφορών</t>
  </si>
  <si>
    <t>Τιμές απλοποιημένου κόστους/ ή μικρότερες</t>
  </si>
  <si>
    <t>Είναι απαιτούμενη η προσκόμιση προσφορών</t>
  </si>
  <si>
    <t>ΑΠΟΚ</t>
  </si>
  <si>
    <r>
      <t>****Οι Αναδρομικές δαπάνες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στα αντίστοιχα φύλλα της κάθε Κατηγορίας. Για παράδειγμα για το Λοιπό εξοπλισμό L41.03 συμπληρώνουμε την αναδρομική δαπάνη και σε αυτόν το πίνακα και στον πίνακα του φύλλoυ εργασίας του παρόντος xcel με τίτλο " Β_6.L41.03_ΛΟΙΠΟΣ ΕΞΟΠΛΙΣΜΟΣ</t>
    </r>
  </si>
  <si>
    <t>ΕΛΕΓΧΟΣ ΠΟΣΟΣΤΟΥ (12%) ΓΙΑ ΤΑ ΣΥΝΟΛΑ L41.07 ΚΑΙ L41.10</t>
  </si>
  <si>
    <t>ΕΛΕΓΧΟΣ</t>
  </si>
  <si>
    <t>****Σε περίπτωση πουθέλετε να εισάγετε γραμμές παρακαλούμε να γίνει στη γκρι γραμμή (Νο 8).</t>
  </si>
  <si>
    <t>Στήλη1</t>
  </si>
  <si>
    <t xml:space="preserve">
Α)Έως 30% του συνολικού αιτούμενου Π/Υ της πράξης, με εξαίρεση πράξεις κοινωνικού και περιβαλλοντικού χαρακτήρα. 
Β)Είναι απαιτούμενη η Προσκόμιση Προσφορών.</t>
  </si>
  <si>
    <t>*** Σε περίπτωση πουθέλετε να εισάγετε γραμμές παρακαλούμε να το γίνει στις γκρί γραμμές (Νο 5, 19 &amp; 30) .</t>
  </si>
  <si>
    <t>Α' ΕΞΑΜ. 
(*****) </t>
  </si>
  <si>
    <t>ΣΥΝΟΛΙKO ΚΟΣΤΟΣ ΠΡΟΤΑΣΗΣ ΚΑΙ ΚΑΤΑΝΟΜΗ ΑΝΑ ΕΞΑΜΗΝΟ</t>
  </si>
  <si>
    <t>* Συμπληρώνονται μόνο τα κελιά με κίτρινο χρώμα κατά περίπτωση.</t>
  </si>
  <si>
    <t>** Σε περίπτωση πουθέλετε να εισάγετε γραμμές παρακαλούμε να γίνει στη γραμμή (Νο 7).</t>
  </si>
  <si>
    <t>****Σε περίπτωση πουθέλετε να εισάγετε γραμμές παρακαλούμε να γίνει στις γκρί γραμμές (Νο 12 &amp; 25).</t>
  </si>
  <si>
    <t>***Σε περίπτωση πουθέλετε να εισάγετε γραμμές παρακαλούμε να γίνει στη γκρί γραμμή Νο 12.</t>
  </si>
  <si>
    <t>*Συμπληρώνονται τα κελιά με κίτρινο  χρώμα κατά περίπτωση μόνο εφόσον προβλέπονται  αυτές οι δαπάνες  ή/και άλλες δαπάνες.</t>
  </si>
  <si>
    <t xml:space="preserve">(*) Αφορά μόνο την υπο-παρέμβαση 5.1. Π3-77-4.1-5.1 </t>
  </si>
  <si>
    <t xml:space="preserve">*  Συμπληρώνονται μόνο τα κελιά με κίτρινο χρώμα. </t>
  </si>
  <si>
    <t xml:space="preserve">**Οι  ασφαλιστικές εισφορές είναι επιλέξιμες μόνο εφόσον υπόχρεος είναι ο δικαιούχος της Πράξης. </t>
  </si>
  <si>
    <r>
      <t>*** 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</si>
  <si>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t xml:space="preserve">* Συμπληρώνονται τα κελιά με κίτρινο χρώμα. </t>
  </si>
  <si>
    <t xml:space="preserve">***Οι  ασφαλιστικές εισφορές είναι επιλέξιμες μόνο εφόσον υπόχρεος είναι ο δικαιούχος της Πράξης. </t>
  </si>
  <si>
    <r>
      <t>*****Σε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</si>
  <si>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t>Άλλο…</t>
  </si>
  <si>
    <t>Προσφορές για εργασίες που δεν περιλαμβάνονται στις ως άνω εργασίες 1 έως 17</t>
  </si>
  <si>
    <t xml:space="preserve">**** το Συνολικό Κόστος της Δαπάνης L41.01 μπορεί να διαφοροποιηθεί μόνο σε περίπτωση που η τιμή μονάδας που προκύπτει μετά από διαγωνιστική διαδικασία του δυνητικού δικαιούχου είναι μικρότερη από την τιμή μονάδας (ΠΡΟΤΥΠΟ ΚΟΣΤΟΣ/ Κελιά J 5-6-7 &amp; 9-10-11) </t>
  </si>
  <si>
    <r>
      <t xml:space="preserve">Αφού απαντήσατε τις ερωτήσεις 1-22, απαντήστε αν </t>
    </r>
    <r>
      <rPr>
        <sz val="11"/>
        <rFont val="Calibri"/>
        <family val="2"/>
        <charset val="161"/>
        <scheme val="minor"/>
      </rPr>
      <t>μετά απο διαγωνιστική διαδικασία</t>
    </r>
    <r>
      <rPr>
        <sz val="11"/>
        <color theme="1"/>
        <rFont val="Calibri"/>
        <family val="2"/>
        <charset val="161"/>
        <scheme val="minor"/>
      </rPr>
      <t xml:space="preserve"> του δυνητικού δικαιούχου προκύτπει </t>
    </r>
    <r>
      <rPr>
        <b/>
        <u/>
        <sz val="11"/>
        <color theme="1"/>
        <rFont val="Calibri"/>
        <family val="2"/>
        <charset val="161"/>
        <scheme val="minor"/>
      </rPr>
      <t>μικρότερη</t>
    </r>
    <r>
      <rPr>
        <sz val="11"/>
        <color theme="1"/>
        <rFont val="Calibri"/>
        <family val="2"/>
        <charset val="161"/>
        <scheme val="minor"/>
      </rPr>
      <t xml:space="preserve"> τιμή μονάδας από εκείνη που αναγράφεται για τα  πρότυπα κόστη στο φύλλο Β_2.L41.01_ΝΕΕΣ ΚΤΙΡ. ΥΠΟΔΟΜΕΣ στα κελιά J 5-6-7 &amp; 9-10-11 ή/και στο φύλλο Β_3.L4101_ΕΠΙΣΚΕΥΗ ΑΝΑΚΑΙΝΙΣΗ στα κελιά J 5-6-7 &amp; 9-10-11 </t>
    </r>
    <r>
      <rPr>
        <sz val="11"/>
        <rFont val="Calibri"/>
        <family val="2"/>
        <charset val="161"/>
        <scheme val="minor"/>
      </rPr>
      <t>ή /και στο φύλλο Β_4.L4101_ΠΕΡ. ΧΩΡ.</t>
    </r>
    <r>
      <rPr>
        <sz val="11"/>
        <color theme="1"/>
        <rFont val="Calibri"/>
        <family val="2"/>
        <charset val="161"/>
        <scheme val="minor"/>
      </rPr>
      <t xml:space="preserve"> ή/και στο φύλλο Β_5.L41.02_MHX. &amp; L41.03_ΑΠΕ στα κελιά Ε 4-5-6.</t>
    </r>
  </si>
  <si>
    <t>**** Σε περίπτωση που θέλετε να εισάγετε γραμμές παρακαλούμε να γίνει στις γκρι γραμμές (Νο 49 &amp; Νο 62)</t>
  </si>
  <si>
    <t>**Να συνοδεύεται το παρόν φύλλο από Τεχνική περιγραφή &amp; επιμετρήσεις εργασιών  με υπογραφή από αρμόδιο μηχανικό.</t>
  </si>
  <si>
    <t>ΝΗΣΙΑ
Ρόδος και Κως (συν 6%)</t>
  </si>
  <si>
    <t>ΝΗΣΙΑ εκτός από
Ρόδο και Κω (συν 12%)</t>
  </si>
  <si>
    <t xml:space="preserve">Περιοχή
Ρόδου και Κω (συν 6%) </t>
  </si>
  <si>
    <t>Νησιά εκτός Ρόδου και Κω
(συν 12%)</t>
  </si>
  <si>
    <t>Η Πράξη Υλοποιείται στη Ρόδο ή στην Κω;</t>
  </si>
  <si>
    <t>Η Πράξη Υλοποιείται σε νησιά εκτός Ρόδου και Κω;</t>
  </si>
  <si>
    <r>
      <t xml:space="preserve">ΕΙΔΟΣ ΕΡΓΑΣΙΑΣ και </t>
    </r>
    <r>
      <rPr>
        <b/>
        <sz val="11"/>
        <rFont val="Calibri"/>
        <family val="2"/>
        <charset val="161"/>
        <scheme val="minor"/>
      </rPr>
      <t>ΤΕΧΝΙΚΑ ΧΑΡΑΚΤΗΡΙΣΤΙΚΑ</t>
    </r>
    <r>
      <rPr>
        <b/>
        <sz val="11"/>
        <color rgb="FFFF0000"/>
        <rFont val="Calibri"/>
        <family val="2"/>
        <charset val="161"/>
        <scheme val="minor"/>
      </rPr>
      <t xml:space="preserve">
</t>
    </r>
    <r>
      <rPr>
        <b/>
        <sz val="11"/>
        <color theme="1"/>
        <rFont val="Calibri"/>
        <family val="2"/>
        <charset val="161"/>
        <scheme val="minor"/>
      </rPr>
      <t>(αναλυτική περιγραφή)</t>
    </r>
  </si>
  <si>
    <t xml:space="preserve">Χωματουργικά </t>
  </si>
  <si>
    <t>κατ' αποκοπή</t>
  </si>
  <si>
    <t>Δεν είναι απαραίτητη η προσκόμηση προσφορών εφόσον περιλαμβάνονται τα είδη εργασίας 1 έως 7 και ο έλεγχος τιμής μονάδας δε ξεπερνάει τα 100€/τ.μ.. Για κάθε άλλη εργασία απαιτείται προσκόμιση προσφορών.</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</si>
  <si>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</si>
  <si>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</si>
  <si>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</si>
  <si>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</si>
  <si>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</si>
  <si>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</si>
  <si>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</si>
  <si>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ΓΕΝΙΚΟ ΣΥΝΟΛΟ</t>
  </si>
  <si>
    <t>ΤΕΤΡΑΓΩΝΙΚΑ ΜΕΤΡΑ ΠΕΡΙΒ. ΧΩΡΟΥ</t>
  </si>
  <si>
    <t xml:space="preserve"> ΕΛΕΓΧΟΣ ΤΙΜΗΣ ΜΟΝΑΔΑΣ / Τ.Μ. (χωρίς ΦΠΑ)</t>
  </si>
  <si>
    <t>Σε περίπτωση που η τιμή μονάδας υπερβαίνει την τιμή απλοποιημένου κόστους (100€/τ.μ.), μεταφέρεται στον πίνακα προϋπολογισμού του έργου η μέγιστη τιμή</t>
  </si>
  <si>
    <t>**Σε περίπτωση πουθέλετε να εισάγετε γραμμές παρακαλούμε να γίνει στην γκρί γραμμή Νο14.</t>
  </si>
  <si>
    <t>****Να συνοδεύεται το παρόν φύλλο από Τεχνική περιγραφή &amp; αναλυτικές επιμετρήσεις εργασιών  με υπογραφή από  αρμόδιο μηχανικό.</t>
  </si>
  <si>
    <t>L41.01  ΑΝΑΛΥΣΗ ΠΡΟΫΠΟΛΟΓΙΣΜΟΥ ΠΕΡΙΒΑΛΛΟΝΤΟΣ ΧΩΡΟΥ 
(Π3-77-4.1-3.1,Π3-77-4.1-3.2, Π3-77-4.1-4.2, Π3-77-4.1-5.2, Π3-77-4.1-6.1, Π3-77-4.1-6.2)</t>
  </si>
  <si>
    <t>L41.04 ΕΞΟΠΛΙΣΜΟΣ ΑΠΕ
((Π3-77-4.1-3.1,Π3-77-4.1-3.2, Π3-77-4.1-4.2, Π3-77-4.1-5.2, Π3-77-4.1-6.1)</t>
  </si>
  <si>
    <t xml:space="preserve">L41.03  ΛΟΙΠΟΣ ΕΞΟΠΛΙΣΜΟΣ 
(Π3-77-4.1-3.1,Π3-77-4.1-3.2, Π3-77-4.1-4.2, Π3-77-4.1-5.2, Π3-77-4.1-6.1, Π3-77-4.1-6.2)
</t>
  </si>
  <si>
    <t>L41.05  ΔΑΠΑΝΕΣ ΑΓΟΡΑΣ ΑΥΤΟΚΙΝΗΤΟΥ
(Π3-77-4.1-3.1,Π3-77-4.1-3.2, Π3-77-4.1-6.2)</t>
  </si>
  <si>
    <t>L41.06  ΔΑΠΑΝΕΣ ΥΠΟΒΟΛΗΣ ΦΑΚΕΛΟΥ ΚΑΙ ΤΕΧΝΙΚΗΣ ΣΤΗΡΙΞΗ ΓΙΑ ΤΗΝ ΥΛΟΠΟΙΗΣΗ ΤΟΥ ΕΡΓΟΥ
(Π3-77-4.1-3.1,Π3-77-4.1-3.2, Π3-77-4.1-4.2, Π3-77-4.1-5.1, Π3-77-4.1-5.2, Π3-77-4.1-6.1, Π3-77-4.1-6.2)</t>
  </si>
  <si>
    <t>L41.10  ΜΕΛΕΤΕΣ ΓΙΑ ΕΚΔΟΣΗ ΟΙΚ. ΑΔΕΙΑΣ ΚΑΙ ΛΟΙΠΕΣ ΜΕΛΕΤΕΣ ΠΟΥ ΣΧΕΤΙΖΟΝΤΑΙ ΜΕ ΤΗΝ ΕΚΤΕΛΕΣΗ ΤΟΥ ΕΡΓΟΥ 
(Π3-77-4.1-3.1,Π3-77-4.1-3.2, Π3-77-4.1-4.2,  Π3-77-4.1-5.2, Π3-77-4.1-6.1, Π3-77-4.1-6.2)</t>
  </si>
  <si>
    <t>L41.09 ΔΑΠΑΝΕΣ ΓΙΑ ΑΠΟΚΤΗΣΗ ΓΗΣ
(Π3-77-4.1-3.1,Π3-77-4.1-3.2, Π3-77-4.1-4.2, Π3-77-4.1-5.2)</t>
  </si>
  <si>
    <t>L41.07  ΔΑΠΑΝΕΣ ΕΝΗΜΕΡΩΣΗΣ ΠΡΟΒΟΛΗΣ
(Π3-77-4.1-3.1,Π3-77-4.1-3.2, Π3-77-4.1-4.2, Π3-77-4.1-5.2, Π3-77-4.1-6.1, Π3-77-4.1-6.2)</t>
  </si>
  <si>
    <t>L41.08  ΔΑΠΑΝΕΣ ΟΡΓΑΝΩΣΗΣ ΠΟΛΙΤΙΣΤΙΚΩΝ ΔΡΩΜΕΝΩΝ
(ΑΦΟΡΑ ΜΟΝΟ ΣΤΗΝ ΥΠΟΠΑΡΕΜΒΑΣΗ Π3-77-4.1-5.1)</t>
  </si>
  <si>
    <t xml:space="preserve">Σύνολα L41.08: </t>
  </si>
  <si>
    <t>ΟΜΑΔΑ ΤΟΠΙΚΗΣ ΔΡΑΣΗΣ  ΑΝΑΠΤΥΞΙΑΚΗ ΔΩΔΕΚΑΝΗΣΟΥ Αναπτυξιακή Ανώνυμη Εταιρεία Ο.Τ.Α. (ΑΝ.ΔΩ. Α.Ε.)
ΚΩΔΙΚΟΣ ΠΡΟΣΚΛΗΣΗΣ ΟΠΣΚΑΠ: Π3-77-4.1_EL_042_Δ_2026_1</t>
  </si>
  <si>
    <t>L41.01 ΚΤΙΡΙΑΚΕΣ ΕΓΚΑΤΑΣΤΑΣΕΙΣ - ΝΕΕΣ - ΜΕΤΑΛΛΙΚΟΣ ΣΚΕΛΕΤΟΣ 
(Π3-77-4.1-3.1, Π3-77-4.1-3.2, Π3-77-4.1-4.2, Π3-77-4.1-5.2, Π3-77-4.1-6.1, Π3-77-4.1-6.2)</t>
  </si>
  <si>
    <t>L41.01 ΚΤΙΡΙΑΚΕΣ ΕΓΚΑΤΑΣΤΑΣΕΙΣ - ΝΕΕΣ - ΟΠΛΙΣΜΕΝΟ ΣΚΥΡΟΔΕΜΑ 
(Π3-77-4.1-3.1, Π3-77-4.1-3.2, Π3-77-4.1-4.2, Π3-77-4.1-5.2, Π3-77-4.1-6.1, Π3-77-4.1-6.2)</t>
  </si>
  <si>
    <t>L41.01 ΚΤΙΡΙΑΚΕΣ ΕΓΚΑΤΑΣΤΑΣΕΙΣ -ΕΠΙΣΚΕΥΕΣ - ΑΝΑΚΑΙΝΙΣΗ-ΟΠΛΙΣΜΕΝΟ ΣΚΥΡΟΔΕΜΑ 
(Π3-77-4.1-3.1,Π3-77-4.1-3.2, Π3-77-4.1-4.2, Π3-77-4.1-5.2, Π3-77-4.1-6.1, Π3-77-4.1-6.2)</t>
  </si>
  <si>
    <t>L41.01 ΚΤΙΡΙΑΚΕΣ ΕΓΚΑΤΑΣΤΑΣΕΙΣ -ΕΠΙΣΚΕΥΕΣ - ΑΝΑΚΑΙΝΙΣΗ-ΜΕΤΑΛΛΙΚΟΣ ΣΚΕΛΕΤΟΣ
(Π3-77-4.1-3.1,Π3-77-4.1-3.2, Π3-77-4.1-4.2, Π3-77-4.1-5.2, Π3-77-4.1-6.1, Π3-77-4.1-6.2)</t>
  </si>
  <si>
    <r>
      <rPr>
        <b/>
        <sz val="11"/>
        <color theme="1"/>
        <rFont val="Calibri"/>
        <family val="2"/>
        <charset val="161"/>
        <scheme val="minor"/>
      </rPr>
      <t>Α</t>
    </r>
    <r>
      <rPr>
        <sz val="11"/>
        <color theme="1"/>
        <rFont val="Calibri"/>
        <family val="2"/>
        <charset val="161"/>
        <scheme val="minor"/>
      </rPr>
      <t xml:space="preserve">)στην κατηγορία L 41.08 ενδεικτικά επιλέξιμες είναι οι δαπάνες όπως:                                                                                                                          1)Δαπάνες προβολής                                                                                                             2)Μίσθωση χώρου και εξοπλισμού και οπτικοακουστικών μέσων   3)Παραγωγή υλικού καταγραφής της εκδήλωσης                                 </t>
    </r>
    <r>
      <rPr>
        <b/>
        <sz val="11"/>
        <color theme="1"/>
        <rFont val="Calibri"/>
        <family val="2"/>
        <charset val="161"/>
        <scheme val="minor"/>
      </rPr>
      <t>Β</t>
    </r>
    <r>
      <rPr>
        <sz val="11"/>
        <color theme="1"/>
        <rFont val="Calibri"/>
        <family val="2"/>
        <charset val="161"/>
        <scheme val="minor"/>
      </rPr>
      <t>)Είναι απαιτούμενη η προσκόμιση Προσφορών</t>
    </r>
  </si>
  <si>
    <t xml:space="preserve">ΣΤΟΙΧΕΙΑ ΕΠΕΝΔΥΣΗΣ 
(ΣΥΜΠΛΗΡΩΝΕΤΑΙ ΓΙΑ ΤΙΣ ΥΠΟΠΑΡΕΜΒΑΣΕΙΣ Π3-77-4.1-3.1,Π3-77-4.1-3.2, Π3-77-4.1-4.2, Π3-77-4.1-5.2, Π3-77-4.1-6.1, Π3-77-4.1-6.2) </t>
  </si>
  <si>
    <t>ΕΛΕΓΧΟΣ ΣΥΝΟΛΙΚΟΥ ΚΟΣΤΟΥΣ ΓΙΑ ΤΙΣ ΥΠΟΠΑΡΕΜΒΑΣΕΙΣ Π3-77-4.1-3.1,Π3-77-4.1-3.2, Π3-77-4.1-4.2, Π3-77-4.1-5.1, Π3-77-4.1-5.2, Π3-77-4.1-6.1, Π3-77-4.1-6.2</t>
  </si>
  <si>
    <t>ΟΜΑΔΑ ΤΟΠΙΚΗΣ ΔΡΑΣΗΣ  ΑΝΑΠΤΥΞΙΑΚΗ ΔΩΔΕΚΑΝΗΣΟΥ Αναπτυξιακή Ανώνυμη Εταιρεία Ο.Τ.Α. (ΑΝ.ΔΩ. Α.Ε.)</t>
  </si>
  <si>
    <r>
      <t>Α)</t>
    </r>
    <r>
      <rPr>
        <sz val="11"/>
        <color rgb="FFFF0000"/>
        <rFont val="Calibri"/>
        <family val="2"/>
        <charset val="161"/>
        <scheme val="minor"/>
      </rPr>
      <t xml:space="preserve"> </t>
    </r>
    <r>
      <rPr>
        <sz val="11"/>
        <rFont val="Calibri"/>
        <family val="2"/>
        <charset val="161"/>
        <scheme val="minor"/>
      </rPr>
      <t xml:space="preserve">Οι Δαπάνες για την έκδοση της οικοδομιής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 </t>
    </r>
    <r>
      <rPr>
        <sz val="11"/>
        <color theme="1"/>
        <rFont val="Calibri"/>
        <family val="2"/>
        <charset val="161"/>
        <scheme val="minor"/>
      </rPr>
      <t xml:space="preserve">
Β)Ανά Υποπαρέμβαση στην κατηγορία L 41.10 για τις λοιπές μελέτες ενδεικτικά επιλέξιμες είναι οι δαπάνες όπως:
1)Για τις υποπαρεμβάσεις </t>
    </r>
    <r>
      <rPr>
        <b/>
        <sz val="11"/>
        <color theme="1"/>
        <rFont val="Calibri"/>
        <family val="2"/>
        <charset val="161"/>
        <scheme val="minor"/>
      </rPr>
      <t xml:space="preserve">Π3-77-4.1-3.1 και Π3-77-4.1-3.2  </t>
    </r>
    <r>
      <rPr>
        <sz val="11"/>
        <color theme="1"/>
        <rFont val="Calibri"/>
        <family val="2"/>
        <charset val="161"/>
        <scheme val="minor"/>
      </rPr>
      <t>: 
•Μελέτες εφαρμογής και πιστοποίησης συστημάτων ποιότητας
2)Για την υποπαρέμβαση</t>
    </r>
    <r>
      <rPr>
        <b/>
        <sz val="11"/>
        <color theme="1"/>
        <rFont val="Calibri"/>
        <family val="2"/>
        <charset val="161"/>
        <scheme val="minor"/>
      </rPr>
      <t xml:space="preserve"> Π3-77-4.1-4.2</t>
    </r>
    <r>
      <rPr>
        <sz val="11"/>
        <color theme="1"/>
        <rFont val="Calibri"/>
        <family val="2"/>
        <charset val="161"/>
        <scheme val="minor"/>
      </rPr>
      <t xml:space="preserve">:
•Μελέτες εφαρμογής και πιστοποίησης συστημάτων ποιότητας
3)Για την υποπαρέμβαση </t>
    </r>
    <r>
      <rPr>
        <b/>
        <sz val="11"/>
        <color theme="1"/>
        <rFont val="Calibri"/>
        <family val="2"/>
        <charset val="161"/>
        <scheme val="minor"/>
      </rPr>
      <t>Π3-77-4.1-5.2</t>
    </r>
    <r>
      <rPr>
        <sz val="11"/>
        <color theme="1"/>
        <rFont val="Calibri"/>
        <family val="2"/>
        <charset val="161"/>
        <scheme val="minor"/>
      </rPr>
      <t xml:space="preserve">:
•Μελέτες εφαρμογής και πιστοποίησης συστημάτων ποιότητας
•Έρευνες, καταγραφή πολιτιστικών, ιστορικών και λαογραφικών στοιχείων 
4)Για την υποπαρέμβαση </t>
    </r>
    <r>
      <rPr>
        <b/>
        <sz val="11"/>
        <color theme="1"/>
        <rFont val="Calibri"/>
        <family val="2"/>
        <charset val="161"/>
        <scheme val="minor"/>
      </rPr>
      <t>Π3-77-4.1-6.1</t>
    </r>
    <r>
      <rPr>
        <sz val="11"/>
        <color theme="1"/>
        <rFont val="Calibri"/>
        <family val="2"/>
        <charset val="161"/>
        <scheme val="minor"/>
      </rPr>
      <t xml:space="preserve">:
</t>
    </r>
    <r>
      <rPr>
        <sz val="11"/>
        <color theme="1"/>
        <rFont val="Calibri"/>
        <family val="2"/>
        <charset val="161"/>
      </rPr>
      <t>•Μελέτη / καταγραφή στοιχείων του φυσικού περιβάλλοντος</t>
    </r>
    <r>
      <rPr>
        <sz val="11"/>
        <color theme="1"/>
        <rFont val="Calibri"/>
        <family val="2"/>
        <charset val="161"/>
        <scheme val="minor"/>
      </rPr>
      <t xml:space="preserve">
Γ) Δεν απαιτούνται προσφορές. </t>
    </r>
  </si>
  <si>
    <t>Σημείωση: Στα κόστη/τιμές εφαρμογής δεν περιλαμβάνεται ΦΠΑ και Ασφαλιστικές ή άλλες εισφορές. Για τις Δημοσίου Χαρακτήρα Πράξεις ο ΦΠΑ είναι επιλέξιμη δαπάνη στις περιπτώσεις που είναι μη ανακτήσιμος, σύμφωνα με τα οριζόμενα στο άρ. 19 της υπ' αρ. 3506/2023 Υ.Α. "Εθνικοί κανόνες επιλεξιμότητας δαπανών για τις παρεμβάσεις αγροτικής ανάπτυξης του Στρατηγικού Σχεδίου για την Κοινή Αγροτική Πολιτική 2023-2027 (ΣΣ ΚΑΠ)" (Β' 7144)</t>
  </si>
  <si>
    <t>Ο υπολογισμός του πρότυπου κόστους κτιριακών εκγαταστάσεων συμβατικής κατασκευής πραγματοποιείται με βάση την επιφάνεια των εγκαταστάσεων λαμβάνοντας υπόψη τη χρήση αυτών (κύριοι χώροι που προσμετρούνται στο Συντελεστή Δόμησης, υπόγεια -βοηθητικές χρήσεις, όπως αποθήκες κλπ, ημιυαίθριοι χώροι) την κατηγορία και τον τρόπο κατασκευής. Στον ακόλουθο πίνακα δίνονται οι πρότυπες τιμές μονάδας κόστους κτιριακών εγκαταστάσεων (περιλαμβάνονται όλες οι συνήθεις υδραυλικές και ηλεκτρολογικές εγκαταστάσεις) ανάλογα με την κατηγορία και τη χρήση των χώρων.</t>
  </si>
  <si>
    <t>L41.02  ΜΗΧΑΝΟΛΟΓΙΚΟΣ ΕΞΟΠΛΙΣΜΟΣ
(Π3-77-4.1-3.1,Π3-77-4.1-3.2, Π3-77-4.1-4.2, Π3-77-4.1-5.2, Π3-77-4.1-6.1)</t>
  </si>
  <si>
    <r>
      <t>Α) Οι Δαπάνες για την έκδοση της οικοδομιής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
Β)Ανά Υποπαρέμβαση στην κατηγορία L 41.07 ενδεικτικά επιλέξιμες είναι οι δαπάνες όπως:
1)Για την υποπαρέμβαση</t>
    </r>
    <r>
      <rPr>
        <b/>
        <sz val="11"/>
        <color theme="1"/>
        <rFont val="Calibri"/>
        <family val="2"/>
        <charset val="161"/>
        <scheme val="minor"/>
      </rPr>
      <t xml:space="preserve"> Π3-77-4.1-3.</t>
    </r>
    <r>
      <rPr>
        <sz val="11"/>
        <color theme="1"/>
        <rFont val="Calibri"/>
        <family val="2"/>
        <charset val="161"/>
        <scheme val="minor"/>
      </rPr>
      <t xml:space="preserve">1: 
•Δημιουργία Ιστοσελίδας, 
•Δαπάνες Προβολής,
•Ανάπτυξη Λογισμικού                                                                                                                                                                                     2)Για την υποπαρέμβαση </t>
    </r>
    <r>
      <rPr>
        <b/>
        <sz val="11"/>
        <color theme="1"/>
        <rFont val="Calibri"/>
        <family val="2"/>
        <charset val="161"/>
        <scheme val="minor"/>
      </rPr>
      <t>Π3-77-4.1-3.2</t>
    </r>
    <r>
      <rPr>
        <sz val="11"/>
        <color theme="1"/>
        <rFont val="Calibri"/>
        <family val="2"/>
        <charset val="161"/>
        <scheme val="minor"/>
      </rPr>
      <t xml:space="preserve">:                                                                                                                               •Δημιουργία Ιστοσελίδας, 
•Δαπάνες Προβολής,
•Ανάπτυξη Λογισμικού                                                                                                                                                 •Ημερίδες/εργαστήρια ενημέρωσης και εκπαίδευσης των ωφελούμενων                                                                                            3)Για την υποπαρέμβαση </t>
    </r>
    <r>
      <rPr>
        <b/>
        <sz val="11"/>
        <color theme="1"/>
        <rFont val="Calibri"/>
        <family val="2"/>
        <charset val="161"/>
        <scheme val="minor"/>
      </rPr>
      <t>Π3-77-4.1-4.</t>
    </r>
    <r>
      <rPr>
        <sz val="11"/>
        <color theme="1"/>
        <rFont val="Calibri"/>
        <family val="2"/>
        <charset val="161"/>
        <scheme val="minor"/>
      </rPr>
      <t xml:space="preserve">2: 
•Δημιουργία Ιστοσελίδας, 
•Δαπάνες Προβολής,
•Ανάπτυξη Λογισμικού 
4)Για την υποπαρέμβαση </t>
    </r>
    <r>
      <rPr>
        <b/>
        <sz val="11"/>
        <color theme="1"/>
        <rFont val="Calibri"/>
        <family val="2"/>
        <charset val="161"/>
        <scheme val="minor"/>
      </rPr>
      <t>Π3-77-4.1-5.2</t>
    </r>
    <r>
      <rPr>
        <sz val="11"/>
        <color theme="1"/>
        <rFont val="Calibri"/>
        <family val="2"/>
        <charset val="161"/>
        <scheme val="minor"/>
      </rPr>
      <t xml:space="preserve">: 
•Δημιουργία Ιστοσελίδας, 
•Δαπάνες Ενημέρωσης- Προβολής, 
•Ανάπτυξη Λογισμικού, 
•Δημιουργία Ντοκυμαντέρ
5)Για την υποπαρέμβαση </t>
    </r>
    <r>
      <rPr>
        <b/>
        <sz val="11"/>
        <color theme="1"/>
        <rFont val="Calibri"/>
        <family val="2"/>
        <charset val="161"/>
        <scheme val="minor"/>
      </rPr>
      <t>Π3-77-4.1-6.1</t>
    </r>
    <r>
      <rPr>
        <sz val="11"/>
        <color theme="1"/>
        <rFont val="Calibri"/>
        <family val="2"/>
        <charset val="161"/>
        <scheme val="minor"/>
      </rPr>
      <t xml:space="preserve">: 
•Δαπάνες Ενημέρωσης- Προβολής, 
•Ανάπτυξη Λογισμικού, 
•Ημερίδες/εργαστήρια προβολής φυσικού περιβάλλοντος.                                                                                                                  6)Για την υποπαρέμβαση </t>
    </r>
    <r>
      <rPr>
        <b/>
        <sz val="11"/>
        <color theme="1"/>
        <rFont val="Calibri"/>
        <family val="2"/>
        <charset val="161"/>
        <scheme val="minor"/>
      </rPr>
      <t>Π3-77-4.1-6.2:                                                                                                                                       •</t>
    </r>
    <r>
      <rPr>
        <sz val="11"/>
        <color theme="1"/>
        <rFont val="Calibri"/>
        <family val="2"/>
        <charset val="161"/>
        <scheme val="minor"/>
      </rPr>
      <t>Δαπάνη ημερίδων περιβαλλοντικής ενημέρωσης και αντιμετώπισης των κινδύνων από φυσικές καταστροφές,     •Ανάπτυξη Λογισμικού,                                                                                                                                                                      •Δαπάνες σχεδιασμού και παραγωγής υλικού για το φυσικό περιβάλλον και αντιμετώπιση των κινδύνων από φυσικές καταστροφές
Γ)Είναι απαιτούμενη η προσκόμιση Προσφορών</t>
    </r>
  </si>
  <si>
    <t>*** Σε περίπτωση πουθέλετε να εισάγετε γραμμές παρακαλούμε να το γίνει στις γκρί γραμμές (Νο 8) .</t>
  </si>
  <si>
    <t>Ο υπολογισμός του πρότυπου κόστους των έργων Διαμόρφωσης Περιβάλλοντος Χώρου (Δ.Π.Χ.) υπολογίζεται ως το γινόμενο του Εμβαδού του Ακάλυπτου Περιβάλλοντος Χώρου του οικοπέδου επί της τιμής εφαρμογής ανά τετραγωνικό,  δηλ .:
(Εμβαδόν Ακάλυπτου Περιβάλλοντος Χώρου) x  (τιμής εφαρμογής ανά τετραγωνικό).
Το Εμβαδόν Ακαλυπτου Περιβάλλοντος Χώρου προκύπτει από την αφαίρεση της Πραγματοποιούμενης Κάλυψης των κτιρίων από το Εμβαδόν του  Οικοπέδου.
Η τιμή εφαρμογής λαμβάνεται 100,00 € ανά τ.μ. Εμβαδού Ακάλυπτου Περιβάλλοντος Χώρου (ΕΑΠΧ), όταν οι προβλεπόμενες εργασίες περιλαμβάνουν: χωματουργικά - έργα πράσινου, εξωτερικό φωτισμό, εσωτερική του οικοπέδου απορροή υδάτων, παιδική χαρά, γήπεδο και περίφραξη του οικοπέδου.</t>
  </si>
  <si>
    <t>ΦΠΑ (*συμπληρώνεται μόνο στην περίπτωση που ο ΦΠΑ είναι επιλέξιμος)</t>
  </si>
  <si>
    <t>(*****) Συμπληρώνεται το ποσοστό υλοποίησης του έργου ανά εξάμηνο (μόνο τα κίτρινα κελία με τον πολαπλασιασμό  Ποσοστό Υλοποίησης της κατηγορίας δαπάνης (% ) επί το ποσοστό της στήλης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</si>
</sst>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0"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color rgb="FF000000"/>
      <name val="Calibri"/>
      <family val="2"/>
      <charset val="161"/>
    </font>
    <font>
      <sz val="11"/>
      <name val="Calibri"/>
      <family val="2"/>
      <charset val="161"/>
    </font>
    <font>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b/>
      <sz val="10"/>
      <name val="Calibri"/>
      <family val="2"/>
      <charset val="161"/>
      <scheme val="minor"/>
    </font>
    <font>
      <sz val="10"/>
      <name val="Arial Greek"/>
      <charset val="161"/>
    </font>
    <font>
      <sz val="10"/>
      <name val="Calibri"/>
      <family val="2"/>
      <charset val="161"/>
      <scheme val="minor"/>
    </font>
    <font>
      <b/>
      <sz val="12"/>
      <name val="Calibri"/>
      <family val="2"/>
      <charset val="161"/>
      <scheme val="minor"/>
    </font>
    <font>
      <b/>
      <sz val="14"/>
      <name val="Calibri"/>
      <family val="2"/>
      <charset val="161"/>
      <scheme val="minor"/>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sz val="11"/>
      <name val="Calibri"/>
      <family val="2"/>
      <charset val="161"/>
      <scheme val="minor"/>
    </font>
    <font>
      <i/>
      <sz val="11"/>
      <color theme="1"/>
      <name val="Calibri"/>
      <family val="2"/>
      <charset val="161"/>
      <scheme val="minor"/>
    </font>
    <font>
      <b/>
      <sz val="10"/>
      <color theme="1"/>
      <name val="Calibri"/>
      <family val="2"/>
      <charset val="161"/>
      <scheme val="minor"/>
    </font>
    <font>
      <sz val="10"/>
      <color rgb="FF000000"/>
      <name val="Calibri"/>
      <family val="2"/>
      <charset val="161"/>
      <scheme val="minor"/>
    </font>
    <font>
      <sz val="10"/>
      <color theme="1"/>
      <name val="Calibri"/>
      <family val="2"/>
      <charset val="161"/>
    </font>
    <font>
      <b/>
      <sz val="18"/>
      <color theme="1"/>
      <name val="Calibri"/>
      <family val="2"/>
      <charset val="161"/>
      <scheme val="minor"/>
    </font>
    <font>
      <b/>
      <sz val="12"/>
      <color theme="1"/>
      <name val="Calibri"/>
      <family val="2"/>
      <charset val="161"/>
      <scheme val="minor"/>
    </font>
    <font>
      <b/>
      <sz val="16"/>
      <color theme="1"/>
      <name val="Calibri"/>
      <family val="2"/>
      <charset val="161"/>
    </font>
    <font>
      <b/>
      <sz val="14"/>
      <color theme="1"/>
      <name val="Calibri"/>
      <family val="2"/>
      <charset val="161"/>
    </font>
    <font>
      <b/>
      <sz val="14"/>
      <color rgb="FF000000"/>
      <name val="Calibri"/>
      <family val="2"/>
      <charset val="161"/>
      <scheme val="minor"/>
    </font>
    <font>
      <b/>
      <sz val="12"/>
      <color theme="1"/>
      <name val="Calibri"/>
      <family val="2"/>
      <charset val="161"/>
    </font>
    <font>
      <b/>
      <sz val="14"/>
      <color theme="1"/>
      <name val="Calibri"/>
      <family val="2"/>
      <charset val="161"/>
      <scheme val="minor"/>
    </font>
    <font>
      <sz val="8"/>
      <color rgb="FF00000A"/>
      <name val="Arial"/>
      <family val="2"/>
      <charset val="161"/>
    </font>
    <font>
      <sz val="8"/>
      <name val="Arial"/>
      <family val="2"/>
      <charset val="161"/>
    </font>
    <font>
      <sz val="12"/>
      <color theme="1"/>
      <name val="Calibri"/>
      <family val="2"/>
      <charset val="161"/>
      <scheme val="minor"/>
    </font>
    <font>
      <b/>
      <u/>
      <sz val="11"/>
      <color theme="1"/>
      <name val="Calibri"/>
      <family val="2"/>
      <charset val="161"/>
      <scheme val="minor"/>
    </font>
    <font>
      <b/>
      <sz val="11"/>
      <color rgb="FFFF0000"/>
      <name val="Calibri"/>
      <family val="2"/>
      <charset val="161"/>
      <scheme val="minor"/>
    </font>
  </fonts>
  <fills count="24">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BF95DF"/>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5"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16" fillId="0" borderId="0"/>
    <xf numFmtId="0" fontId="16" fillId="0" borderId="0"/>
  </cellStyleXfs>
  <cellXfs count="636">
    <xf numFmtId="0" fontId="0" fillId="0" borderId="0" xfId="0"/>
    <xf numFmtId="0" fontId="0" fillId="0" borderId="0" xfId="0" applyAlignment="1">
      <alignment vertical="center"/>
    </xf>
    <xf numFmtId="0" fontId="23" fillId="0" borderId="0" xfId="0" applyFont="1" applyAlignment="1">
      <alignment horizontal="left" vertical="center" wrapText="1"/>
    </xf>
    <xf numFmtId="0" fontId="0" fillId="0" borderId="0" xfId="0" applyProtection="1">
      <protection locked="0"/>
    </xf>
    <xf numFmtId="0" fontId="0" fillId="0" borderId="10"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4" fontId="0" fillId="0" borderId="1" xfId="0" applyNumberFormat="1" applyBorder="1" applyAlignment="1" applyProtection="1">
      <alignment horizontal="center" vertical="center" wrapText="1"/>
      <protection locked="0"/>
    </xf>
    <xf numFmtId="4" fontId="26" fillId="0" borderId="1" xfId="0" applyNumberFormat="1" applyFont="1" applyBorder="1" applyAlignment="1" applyProtection="1">
      <alignment horizontal="center" vertical="center" wrapText="1"/>
      <protection locked="0"/>
    </xf>
    <xf numFmtId="0" fontId="13"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4" fontId="0" fillId="11" borderId="1" xfId="1" applyNumberFormat="1" applyFon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0" borderId="0" xfId="0" applyAlignment="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4" fontId="13" fillId="0" borderId="1" xfId="0" applyNumberFormat="1" applyFont="1" applyBorder="1" applyAlignment="1" applyProtection="1">
      <alignment horizontal="center" vertical="center" wrapText="1"/>
      <protection locked="0"/>
    </xf>
    <xf numFmtId="4" fontId="13" fillId="11" borderId="1" xfId="0" applyNumberFormat="1" applyFont="1" applyFill="1" applyBorder="1" applyAlignment="1" applyProtection="1">
      <alignment horizontal="center" vertical="center" wrapText="1"/>
      <protection locked="0"/>
    </xf>
    <xf numFmtId="0" fontId="0" fillId="11" borderId="1" xfId="0" applyFill="1" applyBorder="1" applyAlignment="1" applyProtection="1">
      <alignment vertical="center" wrapText="1"/>
      <protection locked="0"/>
    </xf>
    <xf numFmtId="164" fontId="0" fillId="0" borderId="0" xfId="0" applyNumberFormat="1" applyAlignment="1" applyProtection="1">
      <alignment horizontal="left" vertical="center" wrapText="1"/>
      <protection locked="0"/>
    </xf>
    <xf numFmtId="164" fontId="37" fillId="11" borderId="1" xfId="0" applyNumberFormat="1" applyFont="1" applyFill="1" applyBorder="1" applyAlignment="1" applyProtection="1">
      <alignment horizontal="center" vertical="center" wrapText="1"/>
      <protection locked="0"/>
    </xf>
    <xf numFmtId="164" fontId="0" fillId="0" borderId="0" xfId="0" applyNumberFormat="1" applyProtection="1">
      <protection locked="0"/>
    </xf>
    <xf numFmtId="164" fontId="0" fillId="0" borderId="0" xfId="0" applyNumberFormat="1" applyAlignment="1" applyProtection="1">
      <alignment vertical="center"/>
      <protection locked="0"/>
    </xf>
    <xf numFmtId="164" fontId="0" fillId="0" borderId="0" xfId="0" applyNumberFormat="1" applyAlignment="1" applyProtection="1">
      <alignment horizontal="center" vertical="center" wrapText="1"/>
      <protection locked="0"/>
    </xf>
    <xf numFmtId="4" fontId="37" fillId="11" borderId="1" xfId="0" applyNumberFormat="1" applyFont="1" applyFill="1" applyBorder="1" applyAlignment="1" applyProtection="1">
      <alignment horizontal="center" vertical="center" wrapText="1"/>
      <protection locked="0"/>
    </xf>
    <xf numFmtId="4" fontId="2" fillId="11" borderId="1" xfId="0" applyNumberFormat="1" applyFont="1" applyFill="1" applyBorder="1" applyAlignment="1" applyProtection="1">
      <alignment vertical="center" wrapText="1"/>
      <protection locked="0"/>
    </xf>
    <xf numFmtId="10" fontId="0" fillId="11" borderId="1" xfId="0" applyNumberFormat="1" applyFill="1" applyBorder="1" applyAlignment="1" applyProtection="1">
      <alignment vertical="center" wrapText="1"/>
      <protection locked="0"/>
    </xf>
    <xf numFmtId="0" fontId="6" fillId="0" borderId="52"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 fontId="2" fillId="11" borderId="5" xfId="0" applyNumberFormat="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4" fontId="26" fillId="0" borderId="5" xfId="0" applyNumberFormat="1" applyFont="1" applyBorder="1" applyAlignment="1" applyProtection="1">
      <alignment horizontal="center" vertical="center" wrapText="1"/>
      <protection locked="0"/>
    </xf>
    <xf numFmtId="4" fontId="0" fillId="0" borderId="5" xfId="0" applyNumberFormat="1" applyBorder="1" applyAlignment="1" applyProtection="1">
      <alignment horizontal="center" vertical="center" wrapText="1"/>
      <protection locked="0"/>
    </xf>
    <xf numFmtId="4" fontId="23" fillId="11" borderId="5" xfId="1" applyNumberFormat="1" applyFont="1" applyFill="1" applyBorder="1" applyAlignment="1" applyProtection="1">
      <alignment horizontal="center" vertical="center" wrapText="1"/>
      <protection locked="0"/>
    </xf>
    <xf numFmtId="10" fontId="13" fillId="11" borderId="1" xfId="1" applyNumberFormat="1" applyFont="1" applyFill="1" applyBorder="1" applyAlignment="1" applyProtection="1">
      <alignment horizontal="center" vertical="center" wrapText="1"/>
      <protection locked="0"/>
    </xf>
    <xf numFmtId="10" fontId="17" fillId="11" borderId="1" xfId="1" applyNumberFormat="1" applyFont="1" applyFill="1" applyBorder="1" applyAlignment="1" applyProtection="1">
      <alignment horizontal="center" vertical="center" wrapText="1"/>
      <protection locked="0"/>
    </xf>
    <xf numFmtId="10" fontId="13" fillId="11" borderId="5" xfId="1" applyNumberFormat="1" applyFont="1" applyFill="1" applyBorder="1" applyAlignment="1" applyProtection="1">
      <alignment horizontal="center" vertical="center" wrapText="1"/>
      <protection locked="0"/>
    </xf>
    <xf numFmtId="0" fontId="0" fillId="0" borderId="39" xfId="0" applyBorder="1" applyAlignment="1" applyProtection="1">
      <alignment vertical="center" wrapText="1"/>
      <protection locked="0"/>
    </xf>
    <xf numFmtId="4" fontId="26" fillId="14" borderId="1" xfId="0" applyNumberFormat="1" applyFont="1" applyFill="1" applyBorder="1" applyAlignment="1" applyProtection="1">
      <alignment horizontal="center" vertical="center" wrapText="1"/>
      <protection locked="0"/>
    </xf>
    <xf numFmtId="4" fontId="0" fillId="14" borderId="1" xfId="0" applyNumberFormat="1" applyFill="1" applyBorder="1" applyAlignment="1" applyProtection="1">
      <alignment horizontal="center" vertical="center" wrapText="1"/>
      <protection locked="0"/>
    </xf>
    <xf numFmtId="4" fontId="21" fillId="14" borderId="1" xfId="1" applyNumberFormat="1" applyFont="1" applyFill="1" applyBorder="1" applyAlignment="1" applyProtection="1">
      <alignment horizontal="center" vertical="center" wrapText="1"/>
      <protection locked="0"/>
    </xf>
    <xf numFmtId="4" fontId="23" fillId="11" borderId="1" xfId="1" applyNumberFormat="1" applyFont="1" applyFill="1" applyBorder="1" applyAlignment="1" applyProtection="1">
      <alignment horizontal="center" vertical="center" wrapText="1"/>
      <protection locked="0"/>
    </xf>
    <xf numFmtId="0" fontId="0" fillId="0" borderId="56" xfId="0" applyBorder="1" applyAlignment="1" applyProtection="1">
      <alignment vertical="center" wrapText="1"/>
      <protection locked="0"/>
    </xf>
    <xf numFmtId="0" fontId="4" fillId="11" borderId="1" xfId="0" applyFont="1" applyFill="1" applyBorder="1" applyAlignment="1" applyProtection="1">
      <alignment horizontal="left" vertical="center" wrapText="1"/>
      <protection locked="0"/>
    </xf>
    <xf numFmtId="0" fontId="4" fillId="0" borderId="52" xfId="0" applyFont="1" applyBorder="1" applyAlignment="1" applyProtection="1">
      <alignment horizontal="center" vertical="center" wrapText="1"/>
      <protection locked="0"/>
    </xf>
    <xf numFmtId="0" fontId="0" fillId="11" borderId="5" xfId="0" applyFill="1" applyBorder="1" applyAlignment="1" applyProtection="1">
      <alignment vertical="center" wrapText="1"/>
      <protection locked="0"/>
    </xf>
    <xf numFmtId="4" fontId="13" fillId="11" borderId="5" xfId="0" applyNumberFormat="1" applyFont="1"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4" fontId="0" fillId="11" borderId="5" xfId="1" applyNumberFormat="1" applyFont="1"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4" fontId="0" fillId="0" borderId="0" xfId="0" applyNumberFormat="1" applyAlignment="1" applyProtection="1">
      <alignment horizontal="left" vertical="center"/>
      <protection locked="0"/>
    </xf>
    <xf numFmtId="4" fontId="0" fillId="0" borderId="0" xfId="0" applyNumberFormat="1" applyAlignment="1" applyProtection="1">
      <alignment vertical="center"/>
      <protection locked="0"/>
    </xf>
    <xf numFmtId="0" fontId="4" fillId="17" borderId="1" xfId="0" applyFont="1" applyFill="1" applyBorder="1" applyAlignment="1" applyProtection="1">
      <alignment vertical="center" wrapText="1"/>
      <protection locked="0"/>
    </xf>
    <xf numFmtId="0" fontId="4" fillId="17" borderId="10" xfId="0" applyFont="1" applyFill="1" applyBorder="1" applyAlignment="1" applyProtection="1">
      <alignment vertical="center" wrapText="1"/>
      <protection locked="0"/>
    </xf>
    <xf numFmtId="0" fontId="4" fillId="17" borderId="11" xfId="0" applyFont="1" applyFill="1" applyBorder="1" applyAlignment="1" applyProtection="1">
      <alignment vertical="center" wrapText="1"/>
      <protection locked="0"/>
    </xf>
    <xf numFmtId="4" fontId="0" fillId="11" borderId="11" xfId="0" applyNumberFormat="1" applyFill="1" applyBorder="1" applyAlignment="1" applyProtection="1">
      <alignment vertical="center" wrapText="1"/>
      <protection locked="0"/>
    </xf>
    <xf numFmtId="4" fontId="2" fillId="0" borderId="54" xfId="0" applyNumberFormat="1" applyFont="1" applyBorder="1" applyAlignment="1" applyProtection="1">
      <alignment vertical="center" wrapText="1"/>
      <protection locked="0"/>
    </xf>
    <xf numFmtId="164" fontId="0" fillId="0" borderId="0" xfId="0" applyNumberFormat="1" applyAlignment="1">
      <alignment horizontal="left" vertical="center" wrapText="1"/>
    </xf>
    <xf numFmtId="164" fontId="0" fillId="0" borderId="0" xfId="0" applyNumberFormat="1"/>
    <xf numFmtId="164" fontId="0" fillId="0" borderId="0" xfId="0" applyNumberFormat="1" applyAlignment="1">
      <alignment horizontal="center" vertical="center" wrapText="1"/>
    </xf>
    <xf numFmtId="0" fontId="6" fillId="18" borderId="10" xfId="0" applyFont="1" applyFill="1" applyBorder="1" applyAlignment="1" applyProtection="1">
      <alignment vertical="center" wrapText="1"/>
      <protection locked="0"/>
    </xf>
    <xf numFmtId="0" fontId="6" fillId="18" borderId="1" xfId="0" applyFont="1" applyFill="1" applyBorder="1" applyAlignment="1" applyProtection="1">
      <alignment vertical="center" wrapText="1"/>
      <protection locked="0"/>
    </xf>
    <xf numFmtId="0" fontId="6" fillId="18" borderId="11" xfId="0" applyFont="1" applyFill="1" applyBorder="1" applyAlignment="1" applyProtection="1">
      <alignment vertical="center" wrapText="1"/>
      <protection locked="0"/>
    </xf>
    <xf numFmtId="0" fontId="6" fillId="18" borderId="54" xfId="0" applyFont="1" applyFill="1" applyBorder="1" applyAlignment="1" applyProtection="1">
      <alignment vertical="center" wrapText="1"/>
      <protection locked="0"/>
    </xf>
    <xf numFmtId="0" fontId="0" fillId="17" borderId="10" xfId="0" applyFill="1" applyBorder="1" applyAlignment="1" applyProtection="1">
      <alignment vertical="center" wrapText="1"/>
      <protection locked="0"/>
    </xf>
    <xf numFmtId="0" fontId="0" fillId="17" borderId="1" xfId="0" applyFill="1" applyBorder="1" applyAlignment="1" applyProtection="1">
      <alignment vertical="center" wrapText="1"/>
      <protection locked="0"/>
    </xf>
    <xf numFmtId="0" fontId="0" fillId="17" borderId="11" xfId="0" applyFill="1" applyBorder="1" applyAlignment="1" applyProtection="1">
      <alignment vertical="center" wrapText="1"/>
      <protection locked="0"/>
    </xf>
    <xf numFmtId="0" fontId="0" fillId="17" borderId="61" xfId="0" applyFill="1" applyBorder="1" applyAlignment="1" applyProtection="1">
      <alignment vertical="center" wrapText="1"/>
      <protection locked="0"/>
    </xf>
    <xf numFmtId="0" fontId="0" fillId="0" borderId="71" xfId="0" applyBorder="1" applyAlignment="1" applyProtection="1">
      <alignment vertical="center" wrapText="1"/>
      <protection locked="0"/>
    </xf>
    <xf numFmtId="0" fontId="0" fillId="0" borderId="57" xfId="0" applyBorder="1" applyAlignment="1" applyProtection="1">
      <alignment vertical="center" wrapText="1"/>
      <protection locked="0"/>
    </xf>
    <xf numFmtId="4" fontId="0" fillId="11" borderId="18" xfId="0" applyNumberForma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4" fillId="17" borderId="37" xfId="0" applyFont="1" applyFill="1" applyBorder="1" applyAlignment="1" applyProtection="1">
      <alignment vertical="center" wrapText="1"/>
      <protection locked="0"/>
    </xf>
    <xf numFmtId="0" fontId="4" fillId="17" borderId="61" xfId="0" applyFont="1" applyFill="1" applyBorder="1" applyAlignment="1" applyProtection="1">
      <alignment vertical="center" wrapText="1"/>
      <protection locked="0"/>
    </xf>
    <xf numFmtId="4" fontId="0" fillId="11" borderId="20"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vertical="center" wrapText="1"/>
      <protection locked="0"/>
    </xf>
    <xf numFmtId="4" fontId="0" fillId="17" borderId="10" xfId="0" applyNumberFormat="1" applyFill="1" applyBorder="1" applyAlignment="1" applyProtection="1">
      <alignment vertical="center" wrapText="1"/>
      <protection locked="0"/>
    </xf>
    <xf numFmtId="4" fontId="0" fillId="17" borderId="1" xfId="0" applyNumberFormat="1" applyFill="1" applyBorder="1" applyAlignment="1" applyProtection="1">
      <alignment vertical="center" wrapText="1"/>
      <protection locked="0"/>
    </xf>
    <xf numFmtId="4" fontId="0" fillId="17" borderId="11" xfId="0" applyNumberFormat="1" applyFill="1" applyBorder="1" applyAlignment="1" applyProtection="1">
      <alignment vertical="center" wrapText="1"/>
      <protection locked="0"/>
    </xf>
    <xf numFmtId="0" fontId="0" fillId="11" borderId="0" xfId="0" applyFill="1" applyAlignment="1" applyProtection="1">
      <alignment vertical="center"/>
      <protection locked="0"/>
    </xf>
    <xf numFmtId="0" fontId="13" fillId="11" borderId="18" xfId="0" applyFont="1" applyFill="1" applyBorder="1" applyAlignment="1" applyProtection="1">
      <alignment horizontal="center" vertical="center" wrapText="1"/>
      <protection locked="0"/>
    </xf>
    <xf numFmtId="0" fontId="0" fillId="11" borderId="18" xfId="0" applyFill="1" applyBorder="1" applyAlignment="1" applyProtection="1">
      <alignment horizontal="center" vertical="center" wrapText="1"/>
      <protection locked="0"/>
    </xf>
    <xf numFmtId="4" fontId="0" fillId="11" borderId="18" xfId="0" applyNumberFormat="1" applyFill="1" applyBorder="1" applyAlignment="1" applyProtection="1">
      <alignment vertical="center" wrapText="1"/>
      <protection locked="0"/>
    </xf>
    <xf numFmtId="0" fontId="4" fillId="11" borderId="1" xfId="1" applyNumberFormat="1" applyFont="1" applyFill="1" applyBorder="1" applyAlignment="1" applyProtection="1">
      <alignment horizontal="center" vertical="center" wrapText="1"/>
      <protection locked="0"/>
    </xf>
    <xf numFmtId="9" fontId="4" fillId="11" borderId="1" xfId="1" applyFont="1" applyFill="1" applyBorder="1" applyAlignment="1" applyProtection="1">
      <alignment horizontal="center" vertical="center" wrapText="1"/>
      <protection locked="0"/>
    </xf>
    <xf numFmtId="9" fontId="9" fillId="11" borderId="1" xfId="1" applyFont="1" applyFill="1" applyBorder="1" applyAlignment="1" applyProtection="1">
      <alignment horizontal="center" vertical="center" wrapText="1"/>
      <protection locked="0"/>
    </xf>
    <xf numFmtId="0" fontId="35" fillId="17" borderId="52" xfId="3" applyFont="1" applyFill="1" applyBorder="1" applyAlignment="1" applyProtection="1">
      <alignment horizontal="center" vertical="center" wrapText="1"/>
      <protection locked="0"/>
    </xf>
    <xf numFmtId="0" fontId="35" fillId="17" borderId="5" xfId="3" applyFont="1" applyFill="1" applyBorder="1" applyAlignment="1" applyProtection="1">
      <alignment horizontal="center" vertical="center" wrapText="1"/>
      <protection locked="0"/>
    </xf>
    <xf numFmtId="14" fontId="35" fillId="17" borderId="5" xfId="3" applyNumberFormat="1" applyFont="1" applyFill="1" applyBorder="1" applyAlignment="1" applyProtection="1">
      <alignment horizontal="center" vertical="center" wrapText="1"/>
      <protection locked="0"/>
    </xf>
    <xf numFmtId="4" fontId="35" fillId="17" borderId="5" xfId="3" applyNumberFormat="1" applyFont="1" applyFill="1" applyBorder="1" applyAlignment="1" applyProtection="1">
      <alignment horizontal="center" vertical="center" wrapText="1"/>
      <protection locked="0"/>
    </xf>
    <xf numFmtId="4" fontId="35" fillId="17" borderId="1" xfId="3" applyNumberFormat="1" applyFont="1" applyFill="1" applyBorder="1" applyAlignment="1" applyProtection="1">
      <alignment horizontal="center" vertical="center" wrapText="1"/>
      <protection locked="0"/>
    </xf>
    <xf numFmtId="0" fontId="36" fillId="17" borderId="57" xfId="3" applyFont="1" applyFill="1" applyBorder="1" applyAlignment="1" applyProtection="1">
      <alignment horizontal="center" vertical="center" wrapText="1"/>
      <protection locked="0"/>
    </xf>
    <xf numFmtId="0" fontId="35" fillId="0" borderId="52" xfId="3" applyFont="1" applyBorder="1" applyAlignment="1" applyProtection="1">
      <alignment horizontal="center" vertical="center" wrapText="1"/>
      <protection locked="0"/>
    </xf>
    <xf numFmtId="0" fontId="35" fillId="0" borderId="5" xfId="3" applyFont="1" applyBorder="1" applyAlignment="1" applyProtection="1">
      <alignment horizontal="center" vertical="center" wrapText="1"/>
      <protection locked="0"/>
    </xf>
    <xf numFmtId="14" fontId="35" fillId="0" borderId="5" xfId="3" applyNumberFormat="1" applyFont="1" applyBorder="1" applyAlignment="1" applyProtection="1">
      <alignment horizontal="center" vertical="center" wrapText="1"/>
      <protection locked="0"/>
    </xf>
    <xf numFmtId="4" fontId="35" fillId="0" borderId="5" xfId="3" applyNumberFormat="1" applyFont="1" applyBorder="1" applyAlignment="1" applyProtection="1">
      <alignment horizontal="center" vertical="center" wrapText="1"/>
      <protection locked="0"/>
    </xf>
    <xf numFmtId="4" fontId="35" fillId="0" borderId="1" xfId="3" applyNumberFormat="1" applyFont="1" applyBorder="1" applyAlignment="1" applyProtection="1">
      <alignment horizontal="center" vertical="center" wrapText="1"/>
      <protection locked="0"/>
    </xf>
    <xf numFmtId="0" fontId="36" fillId="0" borderId="57" xfId="3" applyFont="1" applyBorder="1" applyAlignment="1" applyProtection="1">
      <alignment horizontal="center" vertical="center" wrapText="1"/>
      <protection locked="0"/>
    </xf>
    <xf numFmtId="0" fontId="35" fillId="0" borderId="10" xfId="3" applyFont="1" applyBorder="1" applyAlignment="1" applyProtection="1">
      <alignment horizontal="center" vertical="center" wrapText="1"/>
      <protection locked="0"/>
    </xf>
    <xf numFmtId="0" fontId="35" fillId="0" borderId="1" xfId="3" applyFont="1" applyBorder="1" applyAlignment="1" applyProtection="1">
      <alignment horizontal="center" vertical="center" wrapText="1"/>
      <protection locked="0"/>
    </xf>
    <xf numFmtId="14" fontId="35" fillId="0" borderId="1" xfId="3" applyNumberFormat="1" applyFont="1" applyBorder="1" applyAlignment="1" applyProtection="1">
      <alignment horizontal="center" vertical="center" wrapText="1"/>
      <protection locked="0"/>
    </xf>
    <xf numFmtId="14" fontId="35" fillId="0" borderId="1" xfId="3" applyNumberFormat="1" applyFont="1" applyBorder="1" applyAlignment="1" applyProtection="1">
      <alignment vertical="center" wrapText="1"/>
      <protection locked="0"/>
    </xf>
    <xf numFmtId="4" fontId="35" fillId="0" borderId="1" xfId="3" applyNumberFormat="1" applyFont="1" applyBorder="1" applyAlignment="1" applyProtection="1">
      <alignment vertical="center" wrapText="1"/>
      <protection locked="0"/>
    </xf>
    <xf numFmtId="0" fontId="35" fillId="0" borderId="1" xfId="3" applyFont="1" applyBorder="1" applyAlignment="1" applyProtection="1">
      <alignment vertical="center" wrapText="1"/>
      <protection locked="0"/>
    </xf>
    <xf numFmtId="0" fontId="36" fillId="0" borderId="11" xfId="3" applyFont="1" applyBorder="1" applyAlignment="1" applyProtection="1">
      <alignment vertical="center" wrapText="1"/>
      <protection locked="0"/>
    </xf>
    <xf numFmtId="0" fontId="36" fillId="0" borderId="11" xfId="3" applyFont="1" applyBorder="1" applyAlignment="1" applyProtection="1">
      <alignment horizontal="center" vertical="center" wrapText="1"/>
      <protection locked="0"/>
    </xf>
    <xf numFmtId="0" fontId="4" fillId="0" borderId="71" xfId="0" applyFont="1" applyBorder="1" applyAlignment="1" applyProtection="1">
      <alignment horizontal="center" vertical="center" wrapText="1"/>
      <protection locked="0"/>
    </xf>
    <xf numFmtId="0" fontId="14" fillId="3" borderId="54"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4" fontId="0" fillId="6" borderId="16" xfId="0" applyNumberFormat="1" applyFill="1" applyBorder="1" applyAlignment="1">
      <alignment horizontal="center" vertical="center"/>
    </xf>
    <xf numFmtId="0" fontId="0" fillId="6" borderId="16" xfId="0" applyFill="1" applyBorder="1"/>
    <xf numFmtId="10" fontId="0" fillId="6" borderId="17" xfId="0" applyNumberFormat="1" applyFill="1" applyBorder="1"/>
    <xf numFmtId="10" fontId="2" fillId="19" borderId="47" xfId="0" applyNumberFormat="1" applyFont="1" applyFill="1" applyBorder="1" applyAlignment="1">
      <alignment horizontal="center" vertical="center"/>
    </xf>
    <xf numFmtId="10" fontId="0" fillId="0" borderId="0" xfId="0" applyNumberFormat="1"/>
    <xf numFmtId="4" fontId="23" fillId="22" borderId="5" xfId="1" applyNumberFormat="1" applyFont="1" applyFill="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4" fontId="26" fillId="11" borderId="5" xfId="0" applyNumberFormat="1" applyFont="1" applyFill="1" applyBorder="1" applyAlignment="1" applyProtection="1">
      <alignment horizontal="center" vertical="center" wrapText="1"/>
      <protection locked="0"/>
    </xf>
    <xf numFmtId="4" fontId="0" fillId="11" borderId="5" xfId="0" applyNumberFormat="1" applyFill="1" applyBorder="1" applyAlignment="1" applyProtection="1">
      <alignment horizontal="center" vertical="center" wrapText="1"/>
      <protection locked="0"/>
    </xf>
    <xf numFmtId="0" fontId="13" fillId="22" borderId="52" xfId="0" applyFont="1" applyFill="1" applyBorder="1" applyAlignment="1" applyProtection="1">
      <alignment horizontal="center" vertical="center" wrapText="1"/>
      <protection locked="0"/>
    </xf>
    <xf numFmtId="0" fontId="0" fillId="22" borderId="5" xfId="0" applyFill="1" applyBorder="1" applyAlignment="1" applyProtection="1">
      <alignment vertical="center" wrapText="1"/>
      <protection locked="0"/>
    </xf>
    <xf numFmtId="4" fontId="26" fillId="22" borderId="5" xfId="0" applyNumberFormat="1" applyFont="1" applyFill="1" applyBorder="1" applyAlignment="1" applyProtection="1">
      <alignment horizontal="center" vertical="center" wrapText="1"/>
      <protection locked="0"/>
    </xf>
    <xf numFmtId="4" fontId="0" fillId="22" borderId="5" xfId="0" applyNumberFormat="1" applyFill="1" applyBorder="1" applyAlignment="1" applyProtection="1">
      <alignment horizontal="center" vertical="center" wrapText="1"/>
      <protection locked="0"/>
    </xf>
    <xf numFmtId="4" fontId="0" fillId="22" borderId="1" xfId="0" applyNumberFormat="1" applyFill="1" applyBorder="1" applyAlignment="1" applyProtection="1">
      <alignment vertical="center" wrapText="1"/>
      <protection locked="0"/>
    </xf>
    <xf numFmtId="4" fontId="0" fillId="22" borderId="11" xfId="0" applyNumberFormat="1" applyFill="1" applyBorder="1" applyAlignment="1" applyProtection="1">
      <alignment vertical="center"/>
      <protection locked="0"/>
    </xf>
    <xf numFmtId="0" fontId="0" fillId="22" borderId="52" xfId="0" applyFill="1" applyBorder="1" applyAlignment="1" applyProtection="1">
      <alignment horizontal="center" vertical="center" wrapText="1"/>
      <protection locked="0"/>
    </xf>
    <xf numFmtId="4" fontId="22" fillId="11" borderId="7" xfId="0" applyNumberFormat="1" applyFont="1" applyFill="1" applyBorder="1" applyAlignment="1" applyProtection="1">
      <alignment horizontal="center" vertical="center" wrapText="1"/>
      <protection locked="0"/>
    </xf>
    <xf numFmtId="4" fontId="22" fillId="11" borderId="7" xfId="1" applyNumberFormat="1" applyFont="1" applyFill="1" applyBorder="1" applyAlignment="1" applyProtection="1">
      <alignment horizontal="center" vertical="center" wrapText="1"/>
      <protection locked="0"/>
    </xf>
    <xf numFmtId="4" fontId="0" fillId="11" borderId="0" xfId="0" applyNumberFormat="1" applyFill="1" applyAlignment="1" applyProtection="1">
      <alignment horizontal="center" vertical="center"/>
      <protection locked="0"/>
    </xf>
    <xf numFmtId="4" fontId="1" fillId="11" borderId="1" xfId="1" applyNumberFormat="1" applyFont="1" applyFill="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0" fillId="0" borderId="73" xfId="0" applyBorder="1" applyAlignment="1" applyProtection="1">
      <alignment vertical="center" wrapText="1"/>
      <protection locked="0"/>
    </xf>
    <xf numFmtId="0" fontId="17" fillId="0" borderId="16"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13" fillId="0" borderId="7"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16" xfId="0" applyFont="1" applyBorder="1" applyAlignment="1" applyProtection="1">
      <alignment vertical="center" wrapText="1"/>
      <protection locked="0"/>
    </xf>
    <xf numFmtId="4" fontId="0" fillId="0" borderId="8" xfId="0" applyNumberFormat="1" applyBorder="1" applyAlignment="1" applyProtection="1">
      <alignment horizontal="center" vertical="center"/>
      <protection locked="0"/>
    </xf>
    <xf numFmtId="4" fontId="0" fillId="0" borderId="23" xfId="0" applyNumberFormat="1" applyBorder="1" applyAlignment="1" applyProtection="1">
      <alignment horizontal="center" vertical="center"/>
      <protection locked="0"/>
    </xf>
    <xf numFmtId="4" fontId="0" fillId="0" borderId="44" xfId="0" applyNumberForma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4" fontId="0" fillId="0" borderId="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10" fontId="13" fillId="0" borderId="1" xfId="1" applyNumberFormat="1" applyFont="1" applyBorder="1" applyAlignment="1" applyProtection="1">
      <alignment horizontal="center" vertical="center" wrapText="1"/>
      <protection locked="0"/>
    </xf>
    <xf numFmtId="10" fontId="13" fillId="0" borderId="37" xfId="1" applyNumberFormat="1" applyFont="1" applyBorder="1" applyAlignment="1" applyProtection="1">
      <alignment horizontal="center" vertical="center" wrapText="1"/>
      <protection locked="0"/>
    </xf>
    <xf numFmtId="10" fontId="17" fillId="0" borderId="1" xfId="1" applyNumberFormat="1"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4" fontId="13" fillId="0" borderId="7" xfId="0" applyNumberFormat="1" applyFont="1" applyBorder="1" applyAlignment="1" applyProtection="1">
      <alignment horizontal="right" vertical="center" wrapText="1"/>
      <protection hidden="1"/>
    </xf>
    <xf numFmtId="4" fontId="0" fillId="0" borderId="34" xfId="0" applyNumberFormat="1" applyBorder="1" applyAlignment="1" applyProtection="1">
      <alignment vertical="center"/>
      <protection hidden="1"/>
    </xf>
    <xf numFmtId="4" fontId="0" fillId="0" borderId="7" xfId="0" applyNumberFormat="1" applyBorder="1" applyAlignment="1" applyProtection="1">
      <alignment vertical="center"/>
      <protection hidden="1"/>
    </xf>
    <xf numFmtId="4" fontId="0" fillId="0" borderId="8" xfId="0" applyNumberFormat="1" applyBorder="1" applyAlignment="1" applyProtection="1">
      <alignment vertical="center"/>
      <protection hidden="1"/>
    </xf>
    <xf numFmtId="4" fontId="13" fillId="0" borderId="1" xfId="0" applyNumberFormat="1" applyFont="1" applyBorder="1" applyAlignment="1" applyProtection="1">
      <alignment horizontal="right" vertical="center" wrapText="1"/>
      <protection hidden="1"/>
    </xf>
    <xf numFmtId="4" fontId="0" fillId="0" borderId="1" xfId="0" applyNumberFormat="1" applyBorder="1" applyAlignment="1" applyProtection="1">
      <alignment vertical="center"/>
      <protection hidden="1"/>
    </xf>
    <xf numFmtId="4" fontId="0" fillId="0" borderId="18" xfId="0" applyNumberFormat="1" applyBorder="1" applyAlignment="1" applyProtection="1">
      <alignment vertical="center"/>
      <protection hidden="1"/>
    </xf>
    <xf numFmtId="4" fontId="0" fillId="0" borderId="23" xfId="0" applyNumberFormat="1" applyBorder="1" applyAlignment="1" applyProtection="1">
      <alignment vertical="center"/>
      <protection hidden="1"/>
    </xf>
    <xf numFmtId="4" fontId="13" fillId="0" borderId="16" xfId="0" applyNumberFormat="1" applyFont="1" applyBorder="1" applyAlignment="1" applyProtection="1">
      <alignment horizontal="right" vertical="center" wrapText="1"/>
      <protection hidden="1"/>
    </xf>
    <xf numFmtId="4" fontId="0" fillId="0" borderId="16" xfId="0" applyNumberFormat="1" applyBorder="1" applyAlignment="1" applyProtection="1">
      <alignment vertical="center"/>
      <protection hidden="1"/>
    </xf>
    <xf numFmtId="4" fontId="0" fillId="0" borderId="36" xfId="0" applyNumberFormat="1" applyBorder="1" applyAlignment="1" applyProtection="1">
      <alignment vertical="center"/>
      <protection hidden="1"/>
    </xf>
    <xf numFmtId="4" fontId="0" fillId="0" borderId="44" xfId="0" applyNumberFormat="1" applyBorder="1" applyAlignment="1" applyProtection="1">
      <alignment vertical="center"/>
      <protection hidden="1"/>
    </xf>
    <xf numFmtId="10" fontId="23" fillId="0" borderId="49" xfId="0" applyNumberFormat="1" applyFont="1" applyBorder="1" applyAlignment="1" applyProtection="1">
      <alignment horizontal="center" vertical="center" wrapText="1"/>
      <protection hidden="1"/>
    </xf>
    <xf numFmtId="164" fontId="29" fillId="15" borderId="1" xfId="0" applyNumberFormat="1" applyFont="1" applyFill="1" applyBorder="1" applyAlignment="1" applyProtection="1">
      <alignment horizontal="center" vertical="center" wrapText="1"/>
      <protection locked="0"/>
    </xf>
    <xf numFmtId="3" fontId="37" fillId="0" borderId="1" xfId="0" applyNumberFormat="1" applyFont="1" applyBorder="1" applyAlignment="1" applyProtection="1">
      <alignment horizontal="center" vertical="center" wrapText="1"/>
      <protection locked="0"/>
    </xf>
    <xf numFmtId="164"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center" vertical="center" wrapText="1"/>
      <protection locked="0"/>
    </xf>
    <xf numFmtId="3" fontId="37" fillId="20" borderId="1" xfId="0" applyNumberFormat="1" applyFont="1" applyFill="1" applyBorder="1" applyAlignment="1" applyProtection="1">
      <alignment horizontal="center" vertical="center" wrapText="1"/>
      <protection locked="0"/>
    </xf>
    <xf numFmtId="164" fontId="37" fillId="20" borderId="1" xfId="0" applyNumberFormat="1" applyFont="1" applyFill="1" applyBorder="1" applyAlignment="1" applyProtection="1">
      <alignment horizontal="left" vertical="center" wrapText="1"/>
      <protection locked="0"/>
    </xf>
    <xf numFmtId="164" fontId="37" fillId="20" borderId="1" xfId="0" applyNumberFormat="1" applyFont="1" applyFill="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164" fontId="37" fillId="0" borderId="1" xfId="0" applyNumberFormat="1" applyFont="1" applyBorder="1" applyAlignment="1" applyProtection="1">
      <alignment vertical="center" wrapText="1"/>
      <protection locked="0"/>
    </xf>
    <xf numFmtId="3" fontId="0" fillId="0" borderId="1" xfId="0" applyNumberFormat="1" applyBorder="1" applyAlignment="1" applyProtection="1">
      <alignment horizontal="center" vertical="center" wrapText="1"/>
      <protection locked="0"/>
    </xf>
    <xf numFmtId="164" fontId="0" fillId="0" borderId="1" xfId="0" applyNumberFormat="1" applyBorder="1" applyAlignment="1" applyProtection="1">
      <alignment horizontal="left" vertical="center" wrapText="1"/>
      <protection locked="0"/>
    </xf>
    <xf numFmtId="164" fontId="0" fillId="0" borderId="1" xfId="0" applyNumberFormat="1" applyBorder="1" applyAlignment="1" applyProtection="1">
      <alignment horizontal="center" vertical="center" wrapText="1"/>
      <protection hidden="1"/>
    </xf>
    <xf numFmtId="4" fontId="0" fillId="11" borderId="1" xfId="0" applyNumberForma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4" fontId="14" fillId="3" borderId="7" xfId="0" applyNumberFormat="1"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14" fillId="3" borderId="64" xfId="0"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4" fontId="2" fillId="6" borderId="36" xfId="0" applyNumberFormat="1" applyFont="1" applyFill="1" applyBorder="1" applyAlignment="1" applyProtection="1">
      <alignment vertical="center" wrapText="1"/>
      <protection locked="0"/>
    </xf>
    <xf numFmtId="4" fontId="0" fillId="0" borderId="1" xfId="0" applyNumberFormat="1" applyBorder="1" applyAlignment="1" applyProtection="1">
      <alignment vertical="center" wrapText="1"/>
      <protection hidden="1"/>
    </xf>
    <xf numFmtId="4" fontId="2" fillId="6" borderId="36" xfId="0" applyNumberFormat="1" applyFont="1" applyFill="1" applyBorder="1" applyAlignment="1" applyProtection="1">
      <alignment vertical="center" wrapText="1"/>
      <protection hidden="1"/>
    </xf>
    <xf numFmtId="4" fontId="2" fillId="16" borderId="44" xfId="0" applyNumberFormat="1" applyFont="1" applyFill="1" applyBorder="1" applyAlignment="1" applyProtection="1">
      <alignment vertical="center" wrapText="1"/>
      <protection hidden="1"/>
    </xf>
    <xf numFmtId="10" fontId="6" fillId="19" borderId="43" xfId="0" applyNumberFormat="1" applyFont="1" applyFill="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4" fontId="0" fillId="0" borderId="11"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0" fontId="13" fillId="0" borderId="22"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4" fontId="0" fillId="0" borderId="18" xfId="0" applyNumberFormat="1" applyBorder="1" applyAlignment="1" applyProtection="1">
      <alignment horizontal="center" vertical="center" wrapText="1"/>
      <protection locked="0"/>
    </xf>
    <xf numFmtId="4" fontId="0" fillId="4" borderId="23" xfId="0" applyNumberFormat="1" applyFill="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0" fillId="0" borderId="37" xfId="0" applyBorder="1" applyAlignment="1" applyProtection="1">
      <alignment vertical="center" wrapText="1"/>
      <protection locked="0"/>
    </xf>
    <xf numFmtId="0" fontId="17" fillId="0" borderId="52" xfId="0" applyFont="1" applyBorder="1" applyAlignment="1" applyProtection="1">
      <alignment horizontal="center" vertical="center" wrapText="1"/>
      <protection locked="0"/>
    </xf>
    <xf numFmtId="10" fontId="13" fillId="0" borderId="5" xfId="1" applyNumberFormat="1" applyFont="1" applyBorder="1" applyAlignment="1" applyProtection="1">
      <alignment horizontal="center" vertical="center" wrapText="1"/>
      <protection locked="0"/>
    </xf>
    <xf numFmtId="0" fontId="0" fillId="0" borderId="49" xfId="0" applyBorder="1" applyAlignment="1" applyProtection="1">
      <alignment vertical="center" wrapText="1"/>
      <protection locked="0"/>
    </xf>
    <xf numFmtId="10" fontId="13" fillId="0" borderId="16" xfId="1" applyNumberFormat="1" applyFont="1" applyBorder="1" applyAlignment="1" applyProtection="1">
      <alignment horizontal="center" vertical="center" wrapText="1"/>
      <protection locked="0"/>
    </xf>
    <xf numFmtId="0" fontId="18" fillId="5" borderId="59" xfId="0" applyFont="1" applyFill="1" applyBorder="1" applyAlignment="1" applyProtection="1">
      <alignment vertical="center" wrapText="1"/>
      <protection locked="0"/>
    </xf>
    <xf numFmtId="4" fontId="29" fillId="7" borderId="30" xfId="0" applyNumberFormat="1" applyFont="1" applyFill="1" applyBorder="1" applyAlignment="1" applyProtection="1">
      <alignment vertical="center"/>
      <protection locked="0"/>
    </xf>
    <xf numFmtId="0" fontId="27" fillId="15" borderId="22" xfId="0" applyFont="1" applyFill="1" applyBorder="1" applyAlignment="1" applyProtection="1">
      <alignment horizontal="center" vertical="center" wrapText="1"/>
      <protection locked="0"/>
    </xf>
    <xf numFmtId="0" fontId="27" fillId="15" borderId="18" xfId="0" applyFont="1" applyFill="1" applyBorder="1" applyAlignment="1" applyProtection="1">
      <alignment vertical="center" wrapText="1"/>
      <protection locked="0"/>
    </xf>
    <xf numFmtId="0" fontId="0" fillId="15" borderId="18" xfId="0" applyFill="1" applyBorder="1" applyAlignment="1" applyProtection="1">
      <alignment horizontal="center" vertical="center" wrapText="1"/>
      <protection locked="0"/>
    </xf>
    <xf numFmtId="0" fontId="0" fillId="15" borderId="23" xfId="0" applyFill="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27" fillId="0" borderId="1" xfId="0" applyFont="1" applyBorder="1" applyAlignment="1" applyProtection="1">
      <alignment vertical="center" wrapText="1"/>
      <protection locked="0"/>
    </xf>
    <xf numFmtId="0" fontId="13" fillId="0" borderId="15" xfId="0"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4" fontId="22" fillId="0" borderId="1" xfId="0" applyNumberFormat="1"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0" fillId="6" borderId="38" xfId="0" applyFill="1" applyBorder="1" applyAlignment="1" applyProtection="1">
      <alignment vertical="center" wrapText="1"/>
      <protection locked="0"/>
    </xf>
    <xf numFmtId="0" fontId="0" fillId="6" borderId="43" xfId="0" applyFill="1" applyBorder="1" applyAlignment="1" applyProtection="1">
      <alignment vertical="center"/>
      <protection locked="0"/>
    </xf>
    <xf numFmtId="0" fontId="0" fillId="0" borderId="52" xfId="0" applyBorder="1" applyAlignment="1" applyProtection="1">
      <alignment horizontal="center" vertical="center" wrapText="1"/>
      <protection locked="0"/>
    </xf>
    <xf numFmtId="4" fontId="13" fillId="0" borderId="8" xfId="0" applyNumberFormat="1" applyFont="1" applyBorder="1" applyAlignment="1" applyProtection="1">
      <alignment horizontal="right" vertical="center" wrapText="1"/>
      <protection hidden="1"/>
    </xf>
    <xf numFmtId="4" fontId="0" fillId="20" borderId="68" xfId="0" quotePrefix="1" applyNumberFormat="1" applyFill="1" applyBorder="1" applyAlignment="1" applyProtection="1">
      <alignment horizontal="center" vertical="center"/>
      <protection hidden="1"/>
    </xf>
    <xf numFmtId="4" fontId="0" fillId="0" borderId="1" xfId="0" applyNumberFormat="1" applyBorder="1" applyAlignment="1" applyProtection="1">
      <alignment horizontal="center" vertical="center"/>
      <protection hidden="1"/>
    </xf>
    <xf numFmtId="4" fontId="0" fillId="20" borderId="18" xfId="0" applyNumberFormat="1" applyFill="1" applyBorder="1" applyAlignment="1" applyProtection="1">
      <alignment horizontal="center" vertical="center"/>
      <protection hidden="1"/>
    </xf>
    <xf numFmtId="4" fontId="0" fillId="20" borderId="19" xfId="0" applyNumberFormat="1" applyFill="1" applyBorder="1" applyAlignment="1" applyProtection="1">
      <alignment horizontal="center" vertical="center"/>
      <protection hidden="1"/>
    </xf>
    <xf numFmtId="4" fontId="0" fillId="0" borderId="51" xfId="0" applyNumberFormat="1" applyBorder="1" applyAlignment="1" applyProtection="1">
      <alignment vertical="center"/>
      <protection hidden="1"/>
    </xf>
    <xf numFmtId="4" fontId="13" fillId="0" borderId="11" xfId="0" applyNumberFormat="1" applyFont="1" applyBorder="1" applyAlignment="1" applyProtection="1">
      <alignment horizontal="right" vertical="center" wrapText="1"/>
      <protection hidden="1"/>
    </xf>
    <xf numFmtId="4" fontId="0" fillId="20" borderId="1" xfId="0" applyNumberFormat="1" applyFill="1" applyBorder="1" applyAlignment="1" applyProtection="1">
      <alignment horizontal="center" vertical="center"/>
      <protection hidden="1"/>
    </xf>
    <xf numFmtId="4" fontId="0" fillId="20" borderId="37" xfId="0" applyNumberFormat="1" applyFill="1" applyBorder="1" applyAlignment="1" applyProtection="1">
      <alignment horizontal="center" vertical="center"/>
      <protection hidden="1"/>
    </xf>
    <xf numFmtId="4" fontId="0" fillId="0" borderId="61" xfId="0" applyNumberFormat="1" applyBorder="1" applyAlignment="1" applyProtection="1">
      <alignment vertical="center"/>
      <protection hidden="1"/>
    </xf>
    <xf numFmtId="4" fontId="13" fillId="0" borderId="57" xfId="0" applyNumberFormat="1" applyFont="1" applyBorder="1" applyAlignment="1" applyProtection="1">
      <alignment horizontal="right" vertical="center" wrapText="1"/>
      <protection hidden="1"/>
    </xf>
    <xf numFmtId="4" fontId="0" fillId="20" borderId="5" xfId="0" applyNumberFormat="1" applyFill="1" applyBorder="1" applyAlignment="1" applyProtection="1">
      <alignment horizontal="center" vertical="center"/>
      <protection hidden="1"/>
    </xf>
    <xf numFmtId="4" fontId="0" fillId="20" borderId="46" xfId="0" applyNumberFormat="1" applyFill="1" applyBorder="1" applyAlignment="1" applyProtection="1">
      <alignment horizontal="center" vertical="center"/>
      <protection hidden="1"/>
    </xf>
    <xf numFmtId="4" fontId="0" fillId="0" borderId="69" xfId="0" applyNumberFormat="1" applyBorder="1" applyAlignment="1" applyProtection="1">
      <alignment vertical="center"/>
      <protection hidden="1"/>
    </xf>
    <xf numFmtId="4" fontId="0" fillId="20" borderId="7" xfId="0" applyNumberFormat="1" applyFill="1" applyBorder="1" applyAlignment="1" applyProtection="1">
      <alignment horizontal="center" vertical="center"/>
      <protection hidden="1"/>
    </xf>
    <xf numFmtId="4" fontId="13" fillId="0" borderId="17" xfId="0" applyNumberFormat="1" applyFont="1" applyBorder="1" applyAlignment="1" applyProtection="1">
      <alignment horizontal="right" vertical="center" wrapText="1"/>
      <protection hidden="1"/>
    </xf>
    <xf numFmtId="4" fontId="0" fillId="20" borderId="16" xfId="0" applyNumberFormat="1" applyFill="1" applyBorder="1" applyAlignment="1" applyProtection="1">
      <alignment horizontal="center" vertical="center"/>
      <protection hidden="1"/>
    </xf>
    <xf numFmtId="4" fontId="0" fillId="0" borderId="62" xfId="0" applyNumberFormat="1" applyBorder="1" applyAlignment="1" applyProtection="1">
      <alignment vertical="center"/>
      <protection hidden="1"/>
    </xf>
    <xf numFmtId="10" fontId="18" fillId="5" borderId="29" xfId="0" applyNumberFormat="1" applyFont="1" applyFill="1" applyBorder="1" applyAlignment="1" applyProtection="1">
      <alignment horizontal="center" vertical="center" wrapText="1"/>
      <protection hidden="1"/>
    </xf>
    <xf numFmtId="10" fontId="0" fillId="0" borderId="11" xfId="0" applyNumberFormat="1" applyBorder="1" applyAlignment="1" applyProtection="1">
      <alignment horizontal="center" vertical="center"/>
      <protection hidden="1"/>
    </xf>
    <xf numFmtId="10" fontId="0" fillId="0" borderId="57" xfId="0" applyNumberFormat="1" applyBorder="1" applyAlignment="1" applyProtection="1">
      <alignment horizontal="center" vertical="center"/>
      <protection hidden="1"/>
    </xf>
    <xf numFmtId="10" fontId="18" fillId="5" borderId="31" xfId="0" applyNumberFormat="1" applyFont="1" applyFill="1" applyBorder="1" applyAlignment="1" applyProtection="1">
      <alignment horizontal="center" vertical="center" wrapText="1"/>
      <protection hidden="1"/>
    </xf>
    <xf numFmtId="10" fontId="18" fillId="7" borderId="29" xfId="0" applyNumberFormat="1" applyFont="1" applyFill="1" applyBorder="1" applyAlignment="1" applyProtection="1">
      <alignment horizontal="center" vertical="center" wrapText="1"/>
      <protection hidden="1"/>
    </xf>
    <xf numFmtId="10" fontId="29" fillId="7" borderId="31" xfId="0" applyNumberFormat="1" applyFont="1" applyFill="1" applyBorder="1" applyAlignment="1" applyProtection="1">
      <alignment horizontal="center" vertical="center"/>
      <protection hidden="1"/>
    </xf>
    <xf numFmtId="4" fontId="2" fillId="20" borderId="11" xfId="0" applyNumberFormat="1" applyFont="1" applyFill="1" applyBorder="1" applyAlignment="1" applyProtection="1">
      <alignment horizontal="center" vertical="center"/>
      <protection hidden="1"/>
    </xf>
    <xf numFmtId="4" fontId="2" fillId="20" borderId="11" xfId="0" applyNumberFormat="1" applyFont="1" applyFill="1" applyBorder="1" applyAlignment="1" applyProtection="1">
      <alignment horizontal="center" vertical="center" wrapText="1"/>
      <protection hidden="1"/>
    </xf>
    <xf numFmtId="4" fontId="2" fillId="20" borderId="17" xfId="0" applyNumberFormat="1" applyFont="1" applyFill="1" applyBorder="1" applyAlignment="1" applyProtection="1">
      <alignment horizontal="center" vertical="center"/>
      <protection hidden="1"/>
    </xf>
    <xf numFmtId="4" fontId="22" fillId="0" borderId="1" xfId="0" applyNumberFormat="1" applyFont="1" applyBorder="1" applyAlignment="1" applyProtection="1">
      <alignment horizontal="center" vertical="center" wrapText="1"/>
      <protection hidden="1"/>
    </xf>
    <xf numFmtId="4" fontId="23" fillId="0" borderId="1" xfId="1" applyNumberFormat="1" applyFont="1" applyFill="1" applyBorder="1" applyAlignment="1" applyProtection="1">
      <alignment horizontal="center" vertical="center" wrapText="1"/>
      <protection hidden="1"/>
    </xf>
    <xf numFmtId="4" fontId="0" fillId="0" borderId="1" xfId="0" applyNumberFormat="1" applyBorder="1" applyAlignment="1" applyProtection="1">
      <alignment horizontal="center" vertical="center" wrapText="1"/>
      <protection hidden="1"/>
    </xf>
    <xf numFmtId="4" fontId="0" fillId="0" borderId="11" xfId="0" applyNumberFormat="1" applyBorder="1" applyAlignment="1" applyProtection="1">
      <alignment vertical="center"/>
      <protection hidden="1"/>
    </xf>
    <xf numFmtId="4" fontId="34" fillId="6" borderId="16" xfId="0" applyNumberFormat="1" applyFont="1" applyFill="1" applyBorder="1" applyAlignment="1" applyProtection="1">
      <alignment vertical="center" wrapText="1"/>
      <protection hidden="1"/>
    </xf>
    <xf numFmtId="4" fontId="34" fillId="16" borderId="17" xfId="0" applyNumberFormat="1" applyFont="1" applyFill="1" applyBorder="1" applyAlignment="1" applyProtection="1">
      <alignment vertical="center" wrapText="1"/>
      <protection hidden="1"/>
    </xf>
    <xf numFmtId="4" fontId="34" fillId="6" borderId="30" xfId="0" applyNumberFormat="1" applyFont="1" applyFill="1" applyBorder="1" applyAlignment="1" applyProtection="1">
      <alignment vertical="center" wrapText="1"/>
      <protection hidden="1"/>
    </xf>
    <xf numFmtId="4" fontId="34" fillId="16" borderId="31" xfId="0" applyNumberFormat="1" applyFont="1" applyFill="1" applyBorder="1" applyAlignment="1" applyProtection="1">
      <alignment vertical="center" wrapText="1"/>
      <protection hidden="1"/>
    </xf>
    <xf numFmtId="0" fontId="27" fillId="15" borderId="22" xfId="0" applyFont="1" applyFill="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14" borderId="1" xfId="0" applyFill="1" applyBorder="1" applyAlignment="1" applyProtection="1">
      <alignment vertical="center" wrapText="1"/>
      <protection locked="0"/>
    </xf>
    <xf numFmtId="4" fontId="0" fillId="0" borderId="75" xfId="0" applyNumberFormat="1" applyBorder="1" applyAlignment="1" applyProtection="1">
      <alignment horizontal="center" vertical="center"/>
      <protection hidden="1"/>
    </xf>
    <xf numFmtId="4" fontId="0" fillId="0" borderId="34" xfId="0" applyNumberFormat="1" applyBorder="1" applyAlignment="1" applyProtection="1">
      <alignment horizontal="center" vertical="center"/>
      <protection hidden="1"/>
    </xf>
    <xf numFmtId="4" fontId="0" fillId="0" borderId="7" xfId="0" applyNumberFormat="1" applyBorder="1" applyAlignment="1" applyProtection="1">
      <alignment horizontal="center" vertical="center"/>
      <protection hidden="1"/>
    </xf>
    <xf numFmtId="4" fontId="0" fillId="0" borderId="8" xfId="0" applyNumberFormat="1" applyBorder="1" applyAlignment="1" applyProtection="1">
      <alignment horizontal="center" vertical="center"/>
      <protection hidden="1"/>
    </xf>
    <xf numFmtId="4" fontId="0" fillId="0" borderId="2" xfId="0" applyNumberFormat="1" applyBorder="1" applyAlignment="1" applyProtection="1">
      <alignment horizontal="center" vertical="center"/>
      <protection hidden="1"/>
    </xf>
    <xf numFmtId="4" fontId="0" fillId="0" borderId="18" xfId="0" applyNumberFormat="1" applyBorder="1" applyAlignment="1" applyProtection="1">
      <alignment horizontal="center" vertical="center"/>
      <protection hidden="1"/>
    </xf>
    <xf numFmtId="4" fontId="0" fillId="0" borderId="23" xfId="0" applyNumberFormat="1" applyBorder="1" applyAlignment="1" applyProtection="1">
      <alignment horizontal="center" vertical="center"/>
      <protection hidden="1"/>
    </xf>
    <xf numFmtId="4" fontId="0" fillId="0" borderId="68" xfId="0" applyNumberFormat="1" applyBorder="1" applyAlignment="1" applyProtection="1">
      <alignment horizontal="center" vertical="center"/>
      <protection hidden="1"/>
    </xf>
    <xf numFmtId="4" fontId="0" fillId="0" borderId="16" xfId="0" applyNumberFormat="1" applyBorder="1" applyAlignment="1" applyProtection="1">
      <alignment horizontal="center" vertical="center"/>
      <protection hidden="1"/>
    </xf>
    <xf numFmtId="4" fontId="0" fillId="0" borderId="36" xfId="0" applyNumberFormat="1" applyBorder="1" applyAlignment="1" applyProtection="1">
      <alignment horizontal="center" vertical="center"/>
      <protection hidden="1"/>
    </xf>
    <xf numFmtId="4" fontId="0" fillId="0" borderId="44" xfId="0" applyNumberFormat="1" applyBorder="1" applyAlignment="1" applyProtection="1">
      <alignment horizontal="center" vertical="center"/>
      <protection hidden="1"/>
    </xf>
    <xf numFmtId="4" fontId="0" fillId="0" borderId="47" xfId="0" applyNumberFormat="1" applyBorder="1" applyAlignment="1" applyProtection="1">
      <alignment vertical="center"/>
      <protection hidden="1"/>
    </xf>
    <xf numFmtId="4" fontId="2" fillId="0" borderId="11" xfId="0" applyNumberFormat="1" applyFont="1" applyBorder="1" applyAlignment="1" applyProtection="1">
      <alignment horizontal="center" vertical="center"/>
      <protection hidden="1"/>
    </xf>
    <xf numFmtId="4" fontId="2" fillId="0" borderId="11" xfId="0" applyNumberFormat="1" applyFont="1" applyBorder="1" applyAlignment="1" applyProtection="1">
      <alignment horizontal="center" vertical="center" wrapText="1"/>
      <protection hidden="1"/>
    </xf>
    <xf numFmtId="4" fontId="2" fillId="0" borderId="17" xfId="0" applyNumberFormat="1" applyFont="1" applyBorder="1" applyAlignment="1" applyProtection="1">
      <alignment horizontal="center" vertical="center"/>
      <protection hidden="1"/>
    </xf>
    <xf numFmtId="0" fontId="14" fillId="3" borderId="29" xfId="0" applyFont="1"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4" fontId="14" fillId="3" borderId="30" xfId="0" applyNumberFormat="1" applyFont="1" applyFill="1" applyBorder="1" applyAlignment="1" applyProtection="1">
      <alignment horizontal="center" vertical="center" wrapText="1"/>
      <protection locked="0"/>
    </xf>
    <xf numFmtId="0" fontId="14" fillId="3" borderId="31"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4" fontId="22" fillId="0" borderId="7" xfId="0" applyNumberFormat="1" applyFont="1" applyBorder="1" applyAlignment="1" applyProtection="1">
      <alignment horizontal="center" vertical="center" wrapText="1"/>
      <protection locked="0"/>
    </xf>
    <xf numFmtId="0" fontId="0" fillId="6" borderId="35" xfId="0" applyFill="1" applyBorder="1" applyAlignment="1" applyProtection="1">
      <alignment horizontal="center" vertical="center" wrapText="1"/>
      <protection locked="0"/>
    </xf>
    <xf numFmtId="0" fontId="2" fillId="6" borderId="36" xfId="0" applyFont="1" applyFill="1" applyBorder="1" applyAlignment="1" applyProtection="1">
      <alignment vertical="center" wrapText="1"/>
      <protection locked="0"/>
    </xf>
    <xf numFmtId="4" fontId="22" fillId="6" borderId="36" xfId="0" applyNumberFormat="1" applyFont="1" applyFill="1" applyBorder="1" applyAlignment="1" applyProtection="1">
      <alignment horizontal="center" vertical="center" wrapText="1"/>
      <protection locked="0"/>
    </xf>
    <xf numFmtId="4" fontId="0" fillId="6" borderId="36" xfId="0" applyNumberFormat="1" applyFill="1" applyBorder="1" applyAlignment="1" applyProtection="1">
      <alignment horizontal="center" vertical="center" wrapText="1"/>
      <protection locked="0"/>
    </xf>
    <xf numFmtId="4" fontId="0" fillId="6" borderId="36" xfId="1" applyNumberFormat="1" applyFont="1" applyFill="1" applyBorder="1" applyAlignment="1" applyProtection="1">
      <alignment horizontal="center" vertical="center" wrapText="1"/>
      <protection locked="0"/>
    </xf>
    <xf numFmtId="0" fontId="0" fillId="6" borderId="28" xfId="0"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horizontal="left" vertical="center" wrapText="1"/>
      <protection locked="0"/>
    </xf>
    <xf numFmtId="4" fontId="0" fillId="0" borderId="7" xfId="0" applyNumberFormat="1" applyBorder="1" applyAlignment="1" applyProtection="1">
      <alignment vertical="center" wrapText="1"/>
      <protection hidden="1"/>
    </xf>
    <xf numFmtId="4" fontId="2" fillId="0" borderId="1" xfId="1" applyNumberFormat="1" applyFont="1" applyFill="1" applyBorder="1" applyAlignment="1" applyProtection="1">
      <alignment horizontal="center" vertical="center" wrapText="1"/>
      <protection hidden="1"/>
    </xf>
    <xf numFmtId="2" fontId="2"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4" fillId="3" borderId="8" xfId="0" applyFont="1" applyFill="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0" fillId="0" borderId="17" xfId="0" applyBorder="1" applyAlignment="1" applyProtection="1">
      <alignment vertical="center"/>
      <protection locked="0"/>
    </xf>
    <xf numFmtId="0" fontId="14" fillId="3" borderId="10"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4" fontId="14" fillId="3" borderId="1" xfId="0" applyNumberFormat="1" applyFont="1" applyFill="1" applyBorder="1" applyAlignment="1" applyProtection="1">
      <alignment horizontal="center" vertical="center" wrapText="1"/>
      <protection locked="0"/>
    </xf>
    <xf numFmtId="0" fontId="14" fillId="3" borderId="11" xfId="0" applyFont="1" applyFill="1" applyBorder="1" applyAlignment="1" applyProtection="1">
      <alignment vertical="center" wrapText="1"/>
      <protection locked="0"/>
    </xf>
    <xf numFmtId="0" fontId="0" fillId="6" borderId="17"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hidden="1"/>
    </xf>
    <xf numFmtId="4" fontId="0" fillId="6" borderId="16" xfId="0" applyNumberFormat="1" applyFill="1" applyBorder="1" applyAlignment="1" applyProtection="1">
      <alignment vertical="center" wrapText="1"/>
      <protection hidden="1"/>
    </xf>
    <xf numFmtId="4" fontId="0" fillId="16" borderId="16" xfId="0" applyNumberFormat="1" applyFill="1" applyBorder="1" applyAlignment="1" applyProtection="1">
      <alignment vertical="center" wrapText="1"/>
      <protection hidden="1"/>
    </xf>
    <xf numFmtId="4" fontId="0" fillId="0" borderId="5" xfId="0" applyNumberFormat="1" applyBorder="1" applyAlignment="1" applyProtection="1">
      <alignment vertical="center"/>
      <protection hidden="1"/>
    </xf>
    <xf numFmtId="0" fontId="0" fillId="6" borderId="44" xfId="0" applyFill="1" applyBorder="1" applyAlignment="1" applyProtection="1">
      <alignment horizontal="left" vertical="center" wrapText="1"/>
      <protection locked="0"/>
    </xf>
    <xf numFmtId="4" fontId="0" fillId="6" borderId="36" xfId="0" applyNumberFormat="1" applyFill="1" applyBorder="1" applyAlignment="1" applyProtection="1">
      <alignment vertical="center" wrapText="1"/>
      <protection hidden="1"/>
    </xf>
    <xf numFmtId="4" fontId="0" fillId="16" borderId="36" xfId="0" applyNumberFormat="1" applyFill="1" applyBorder="1" applyAlignment="1" applyProtection="1">
      <alignment vertical="center" wrapText="1"/>
      <protection hidden="1"/>
    </xf>
    <xf numFmtId="0" fontId="12" fillId="3" borderId="30" xfId="0" applyFont="1" applyFill="1" applyBorder="1" applyAlignment="1" applyProtection="1">
      <alignment horizontal="center" vertical="center" wrapText="1"/>
      <protection locked="0"/>
    </xf>
    <xf numFmtId="0" fontId="14" fillId="3" borderId="59"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4" fontId="13" fillId="0" borderId="18" xfId="0" applyNumberFormat="1"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0" fillId="0" borderId="27" xfId="0" applyBorder="1" applyAlignment="1" applyProtection="1">
      <alignment vertical="center" wrapText="1"/>
      <protection locked="0"/>
    </xf>
    <xf numFmtId="0" fontId="0" fillId="6" borderId="28" xfId="0" applyFill="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10" fontId="6" fillId="6" borderId="47" xfId="0" applyNumberFormat="1" applyFont="1" applyFill="1" applyBorder="1" applyAlignment="1" applyProtection="1">
      <alignment horizontal="center" vertical="center" wrapText="1"/>
      <protection locked="0"/>
    </xf>
    <xf numFmtId="0" fontId="0" fillId="6" borderId="47" xfId="0" applyFill="1" applyBorder="1" applyAlignment="1" applyProtection="1">
      <alignment vertical="center" wrapText="1"/>
      <protection locked="0"/>
    </xf>
    <xf numFmtId="0" fontId="0" fillId="6" borderId="32" xfId="0" applyFill="1" applyBorder="1" applyAlignment="1" applyProtection="1">
      <alignment vertical="center" wrapText="1"/>
      <protection locked="0"/>
    </xf>
    <xf numFmtId="0" fontId="0" fillId="6" borderId="43" xfId="0" applyFill="1" applyBorder="1" applyAlignment="1" applyProtection="1">
      <alignment vertical="center" wrapText="1"/>
      <protection locked="0"/>
    </xf>
    <xf numFmtId="0" fontId="4" fillId="0" borderId="22" xfId="0" applyFont="1" applyBorder="1" applyAlignment="1" applyProtection="1">
      <alignment horizontal="center" vertical="center" wrapText="1"/>
      <protection locked="0"/>
    </xf>
    <xf numFmtId="4" fontId="0" fillId="0" borderId="18" xfId="0" applyNumberFormat="1" applyBorder="1" applyAlignment="1" applyProtection="1">
      <alignment vertical="center" wrapText="1"/>
      <protection hidden="1"/>
    </xf>
    <xf numFmtId="4" fontId="0" fillId="0" borderId="19" xfId="0" applyNumberFormat="1" applyBorder="1" applyAlignment="1" applyProtection="1">
      <alignment vertical="center"/>
      <protection hidden="1"/>
    </xf>
    <xf numFmtId="0" fontId="4" fillId="0" borderId="27" xfId="0" applyFont="1" applyBorder="1" applyAlignment="1" applyProtection="1">
      <alignment horizontal="center" vertical="center" wrapText="1"/>
      <protection hidden="1"/>
    </xf>
    <xf numFmtId="4" fontId="0" fillId="0" borderId="37" xfId="0" applyNumberFormat="1" applyBorder="1" applyAlignment="1" applyProtection="1">
      <alignment vertical="center"/>
      <protection hidden="1"/>
    </xf>
    <xf numFmtId="4" fontId="0" fillId="16" borderId="50" xfId="0" applyNumberFormat="1" applyFill="1" applyBorder="1" applyAlignment="1" applyProtection="1">
      <alignment vertical="center" wrapText="1"/>
      <protection hidden="1"/>
    </xf>
    <xf numFmtId="10" fontId="6" fillId="19" borderId="28" xfId="0" applyNumberFormat="1" applyFont="1" applyFill="1" applyBorder="1" applyAlignment="1" applyProtection="1">
      <alignment horizontal="center" vertical="center" wrapText="1"/>
      <protection hidden="1"/>
    </xf>
    <xf numFmtId="4" fontId="0" fillId="6" borderId="30" xfId="0" applyNumberFormat="1" applyFill="1" applyBorder="1" applyAlignment="1" applyProtection="1">
      <alignment vertical="center" wrapText="1"/>
      <protection hidden="1"/>
    </xf>
    <xf numFmtId="4" fontId="0" fillId="16" borderId="59" xfId="0" applyNumberFormat="1" applyFill="1" applyBorder="1" applyAlignment="1" applyProtection="1">
      <alignment vertical="center" wrapText="1"/>
      <protection hidden="1"/>
    </xf>
    <xf numFmtId="4" fontId="0" fillId="16" borderId="44" xfId="0" applyNumberFormat="1" applyFill="1" applyBorder="1" applyAlignment="1" applyProtection="1">
      <alignment vertical="center" wrapText="1"/>
      <protection hidden="1"/>
    </xf>
    <xf numFmtId="4" fontId="0" fillId="16" borderId="31" xfId="0" applyNumberFormat="1" applyFill="1" applyBorder="1" applyAlignment="1" applyProtection="1">
      <alignment vertical="center" wrapText="1"/>
      <protection hidden="1"/>
    </xf>
    <xf numFmtId="4" fontId="0" fillId="15" borderId="47" xfId="0" applyNumberFormat="1" applyFill="1" applyBorder="1" applyAlignment="1" applyProtection="1">
      <alignment vertical="center" wrapText="1"/>
      <protection hidden="1"/>
    </xf>
    <xf numFmtId="10" fontId="6" fillId="19" borderId="47" xfId="0" applyNumberFormat="1" applyFont="1" applyFill="1" applyBorder="1" applyAlignment="1" applyProtection="1">
      <alignment horizontal="center" vertical="center" wrapText="1"/>
      <protection hidden="1"/>
    </xf>
    <xf numFmtId="0" fontId="0" fillId="19" borderId="31" xfId="0" applyFill="1" applyBorder="1" applyAlignment="1" applyProtection="1">
      <alignment horizontal="center" vertical="center"/>
      <protection hidden="1"/>
    </xf>
    <xf numFmtId="0" fontId="6" fillId="4" borderId="1" xfId="0" applyFont="1" applyFill="1" applyBorder="1" applyAlignment="1" applyProtection="1">
      <alignment horizontal="center"/>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wrapText="1"/>
      <protection locked="0"/>
    </xf>
    <xf numFmtId="4" fontId="4" fillId="2" borderId="1" xfId="0" applyNumberFormat="1" applyFont="1" applyFill="1" applyBorder="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4" fillId="4" borderId="1" xfId="0" applyFont="1" applyFill="1" applyBorder="1" applyAlignment="1" applyProtection="1">
      <alignment horizontal="center"/>
      <protection locked="0"/>
    </xf>
    <xf numFmtId="0" fontId="6" fillId="4"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center"/>
      <protection locked="0"/>
    </xf>
    <xf numFmtId="0" fontId="6" fillId="9" borderId="1" xfId="0" applyFont="1" applyFill="1" applyBorder="1" applyAlignment="1" applyProtection="1">
      <alignment horizontal="center"/>
      <protection locked="0"/>
    </xf>
    <xf numFmtId="0" fontId="6" fillId="9" borderId="1" xfId="0" applyFont="1" applyFill="1" applyBorder="1" applyAlignment="1" applyProtection="1">
      <alignment horizontal="left" vertical="center" wrapText="1"/>
      <protection locked="0"/>
    </xf>
    <xf numFmtId="0" fontId="4" fillId="0" borderId="0" xfId="0" applyFont="1" applyAlignment="1" applyProtection="1">
      <alignment horizont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9" fontId="4" fillId="2" borderId="1" xfId="1" applyFont="1" applyFill="1" applyBorder="1" applyAlignment="1" applyProtection="1">
      <alignment horizontal="right" vertical="center" wrapText="1"/>
      <protection hidden="1"/>
    </xf>
    <xf numFmtId="4" fontId="6" fillId="4" borderId="1" xfId="0" applyNumberFormat="1" applyFont="1" applyFill="1" applyBorder="1" applyAlignment="1" applyProtection="1">
      <alignment horizontal="right" vertical="center"/>
      <protection hidden="1"/>
    </xf>
    <xf numFmtId="9" fontId="6" fillId="4" borderId="1" xfId="1" applyFont="1" applyFill="1" applyBorder="1" applyAlignment="1" applyProtection="1">
      <alignment horizontal="center" vertical="center"/>
      <protection hidden="1"/>
    </xf>
    <xf numFmtId="4" fontId="4" fillId="0" borderId="1" xfId="0" applyNumberFormat="1" applyFont="1" applyBorder="1" applyAlignment="1" applyProtection="1">
      <alignment vertical="center" wrapText="1"/>
      <protection hidden="1"/>
    </xf>
    <xf numFmtId="4" fontId="6" fillId="9" borderId="1" xfId="0" applyNumberFormat="1" applyFont="1" applyFill="1" applyBorder="1" applyAlignment="1" applyProtection="1">
      <alignment horizontal="right" vertical="center"/>
      <protection hidden="1"/>
    </xf>
    <xf numFmtId="4" fontId="6" fillId="9" borderId="1" xfId="0" applyNumberFormat="1" applyFont="1" applyFill="1" applyBorder="1" applyAlignment="1" applyProtection="1">
      <alignment horizontal="center" vertical="center"/>
      <protection hidden="1"/>
    </xf>
    <xf numFmtId="4" fontId="0" fillId="11" borderId="1" xfId="0" applyNumberFormat="1" applyFill="1" applyBorder="1" applyAlignment="1" applyProtection="1">
      <alignment vertical="center" wrapText="1"/>
      <protection hidden="1"/>
    </xf>
    <xf numFmtId="4" fontId="0" fillId="11" borderId="7" xfId="0" applyNumberFormat="1" applyFill="1" applyBorder="1" applyAlignment="1" applyProtection="1">
      <alignment vertical="center" wrapText="1"/>
      <protection hidden="1"/>
    </xf>
    <xf numFmtId="4" fontId="0" fillId="11" borderId="1" xfId="0" applyNumberFormat="1" applyFill="1" applyBorder="1" applyAlignment="1" applyProtection="1">
      <alignment vertical="center"/>
      <protection hidden="1"/>
    </xf>
    <xf numFmtId="4" fontId="0" fillId="11" borderId="5" xfId="0" applyNumberFormat="1" applyFill="1" applyBorder="1" applyAlignment="1" applyProtection="1">
      <alignment vertical="center"/>
      <protection hidden="1"/>
    </xf>
    <xf numFmtId="4" fontId="0" fillId="11" borderId="5" xfId="0" applyNumberFormat="1" applyFill="1" applyBorder="1" applyAlignment="1" applyProtection="1">
      <alignment vertical="center" wrapText="1"/>
      <protection hidden="1"/>
    </xf>
    <xf numFmtId="4" fontId="0" fillId="11" borderId="18" xfId="0" applyNumberFormat="1" applyFill="1" applyBorder="1" applyAlignment="1" applyProtection="1">
      <alignment vertical="center" wrapText="1"/>
      <protection hidden="1"/>
    </xf>
    <xf numFmtId="0" fontId="18" fillId="0" borderId="39"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8" fillId="8" borderId="1" xfId="0" applyFont="1" applyFill="1" applyBorder="1" applyAlignment="1" applyProtection="1">
      <alignment horizontal="center" vertical="center"/>
      <protection locked="0"/>
    </xf>
    <xf numFmtId="0" fontId="18" fillId="9"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5" fillId="0" borderId="1" xfId="2" applyFont="1" applyBorder="1" applyAlignment="1" applyProtection="1">
      <alignment horizontal="left" vertical="center" wrapText="1"/>
      <protection locked="0"/>
    </xf>
    <xf numFmtId="0" fontId="17" fillId="0" borderId="1" xfId="2" applyFont="1" applyBorder="1" applyAlignment="1" applyProtection="1">
      <alignment horizontal="left" vertical="center" wrapText="1"/>
      <protection locked="0"/>
    </xf>
    <xf numFmtId="0" fontId="5" fillId="10"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protection locked="0"/>
    </xf>
    <xf numFmtId="0" fontId="6" fillId="4" borderId="1" xfId="0" applyFont="1" applyFill="1" applyBorder="1" applyAlignment="1" applyProtection="1">
      <alignment horizontal="center" wrapText="1"/>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4" fontId="6" fillId="9"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2" fillId="5" borderId="6"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10" fontId="17" fillId="0" borderId="1" xfId="1" applyNumberFormat="1" applyFont="1" applyBorder="1" applyAlignment="1" applyProtection="1">
      <alignment horizontal="center" vertical="center" wrapText="1"/>
      <protection locked="0"/>
    </xf>
    <xf numFmtId="10" fontId="13" fillId="0" borderId="1" xfId="1" applyNumberFormat="1" applyFont="1" applyBorder="1" applyAlignment="1" applyProtection="1">
      <alignment horizontal="center" vertical="center" wrapText="1"/>
      <protection locked="0"/>
    </xf>
    <xf numFmtId="0" fontId="31" fillId="23" borderId="39" xfId="0" applyFont="1" applyFill="1" applyBorder="1" applyAlignment="1" applyProtection="1">
      <alignment horizontal="center" vertical="center" wrapText="1"/>
      <protection locked="0"/>
    </xf>
    <xf numFmtId="0" fontId="31" fillId="23" borderId="40" xfId="0" applyFont="1" applyFill="1" applyBorder="1" applyAlignment="1" applyProtection="1">
      <alignment horizontal="center" vertical="center" wrapText="1"/>
      <protection locked="0"/>
    </xf>
    <xf numFmtId="0" fontId="31" fillId="23" borderId="4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8" fillId="0" borderId="9"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31" fillId="12" borderId="24" xfId="0" applyFont="1" applyFill="1" applyBorder="1" applyAlignment="1" applyProtection="1">
      <alignment horizontal="center" vertical="center" wrapText="1"/>
      <protection locked="0"/>
    </xf>
    <xf numFmtId="0" fontId="31" fillId="12" borderId="25" xfId="0" applyFont="1" applyFill="1" applyBorder="1" applyAlignment="1" applyProtection="1">
      <alignment horizontal="center" vertical="center" wrapText="1"/>
      <protection locked="0"/>
    </xf>
    <xf numFmtId="0" fontId="31" fillId="12" borderId="26" xfId="0" applyFont="1" applyFill="1" applyBorder="1" applyAlignment="1" applyProtection="1">
      <alignment horizontal="center" vertical="center" wrapText="1"/>
      <protection locked="0"/>
    </xf>
    <xf numFmtId="0" fontId="33" fillId="5" borderId="24" xfId="0" applyFont="1" applyFill="1" applyBorder="1" applyAlignment="1" applyProtection="1">
      <alignment horizontal="center" vertical="center" wrapText="1"/>
      <protection locked="0"/>
    </xf>
    <xf numFmtId="0" fontId="33" fillId="5" borderId="25" xfId="0" applyFont="1" applyFill="1" applyBorder="1" applyAlignment="1" applyProtection="1">
      <alignment horizontal="center" vertical="center" wrapText="1"/>
      <protection locked="0"/>
    </xf>
    <xf numFmtId="0" fontId="33" fillId="5" borderId="26" xfId="0" applyFont="1" applyFill="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8" fillId="8" borderId="24" xfId="0" applyFont="1" applyFill="1" applyBorder="1" applyAlignment="1" applyProtection="1">
      <alignment horizontal="center" vertical="center" wrapText="1"/>
      <protection locked="0"/>
    </xf>
    <xf numFmtId="0" fontId="28" fillId="8" borderId="25" xfId="0" applyFont="1" applyFill="1" applyBorder="1" applyAlignment="1" applyProtection="1">
      <alignment horizontal="center" vertical="center" wrapText="1"/>
      <protection locked="0"/>
    </xf>
    <xf numFmtId="0" fontId="28" fillId="8" borderId="26" xfId="0" applyFont="1" applyFill="1" applyBorder="1" applyAlignment="1" applyProtection="1">
      <alignment horizontal="center" vertical="center" wrapText="1"/>
      <protection locked="0"/>
    </xf>
    <xf numFmtId="0" fontId="30" fillId="23" borderId="32" xfId="0" applyFont="1" applyFill="1" applyBorder="1" applyAlignment="1" applyProtection="1">
      <alignment horizontal="center" vertical="center" wrapText="1"/>
      <protection locked="0"/>
    </xf>
    <xf numFmtId="0" fontId="30" fillId="23" borderId="38" xfId="0" applyFont="1" applyFill="1" applyBorder="1" applyAlignment="1" applyProtection="1">
      <alignment horizontal="center" vertical="center" wrapText="1"/>
      <protection locked="0"/>
    </xf>
    <xf numFmtId="0" fontId="30" fillId="23" borderId="43" xfId="0" applyFont="1" applyFill="1" applyBorder="1" applyAlignment="1" applyProtection="1">
      <alignment horizontal="center" vertical="center" wrapText="1"/>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3" fillId="0" borderId="34"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35" xfId="0" applyFont="1" applyBorder="1" applyAlignment="1" applyProtection="1">
      <alignment horizontal="center" vertical="center" wrapText="1"/>
      <protection locked="0"/>
    </xf>
    <xf numFmtId="10" fontId="23" fillId="0" borderId="16" xfId="0" applyNumberFormat="1"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7" fillId="0" borderId="39" xfId="0" applyFont="1" applyBorder="1" applyAlignment="1" applyProtection="1">
      <alignment horizontal="left" vertical="center" wrapText="1"/>
      <protection locked="0"/>
    </xf>
    <xf numFmtId="0" fontId="27" fillId="0" borderId="40"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32" fillId="12" borderId="24" xfId="0" applyFont="1" applyFill="1" applyBorder="1" applyAlignment="1" applyProtection="1">
      <alignment horizontal="center" vertical="center" wrapText="1"/>
      <protection locked="0"/>
    </xf>
    <xf numFmtId="0" fontId="32" fillId="12" borderId="25" xfId="0" applyFont="1" applyFill="1" applyBorder="1" applyAlignment="1" applyProtection="1">
      <alignment horizontal="center" vertical="center" wrapText="1"/>
      <protection locked="0"/>
    </xf>
    <xf numFmtId="0" fontId="32" fillId="12" borderId="26"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0" fillId="0" borderId="15" xfId="0" applyBorder="1" applyAlignment="1" applyProtection="1">
      <alignment horizontal="right" vertical="center"/>
      <protection locked="0"/>
    </xf>
    <xf numFmtId="0" fontId="0" fillId="0" borderId="16" xfId="0" applyBorder="1" applyAlignment="1" applyProtection="1">
      <alignment horizontal="right" vertical="center"/>
      <protection locked="0"/>
    </xf>
    <xf numFmtId="4" fontId="0" fillId="13" borderId="39" xfId="0" applyNumberFormat="1" applyFill="1" applyBorder="1" applyAlignment="1" applyProtection="1">
      <alignment horizontal="center" vertical="center"/>
      <protection locked="0"/>
    </xf>
    <xf numFmtId="4" fontId="0" fillId="13" borderId="40" xfId="0" applyNumberFormat="1" applyFill="1" applyBorder="1" applyAlignment="1" applyProtection="1">
      <alignment horizontal="center" vertical="center"/>
      <protection locked="0"/>
    </xf>
    <xf numFmtId="4" fontId="0" fillId="13" borderId="41" xfId="0" applyNumberFormat="1" applyFill="1" applyBorder="1" applyAlignment="1" applyProtection="1">
      <alignment horizontal="center" vertical="center"/>
      <protection locked="0"/>
    </xf>
    <xf numFmtId="4" fontId="0" fillId="13" borderId="9" xfId="0" applyNumberFormat="1" applyFill="1" applyBorder="1" applyAlignment="1" applyProtection="1">
      <alignment horizontal="center" vertical="center"/>
      <protection locked="0"/>
    </xf>
    <xf numFmtId="4" fontId="0" fillId="13" borderId="0" xfId="0" applyNumberFormat="1" applyFill="1" applyAlignment="1" applyProtection="1">
      <alignment horizontal="center" vertical="center"/>
      <protection locked="0"/>
    </xf>
    <xf numFmtId="4" fontId="0" fillId="13" borderId="42" xfId="0" applyNumberFormat="1" applyFill="1" applyBorder="1" applyAlignment="1" applyProtection="1">
      <alignment horizontal="center" vertical="center"/>
      <protection locked="0"/>
    </xf>
    <xf numFmtId="4" fontId="0" fillId="13" borderId="32" xfId="0" applyNumberFormat="1" applyFill="1" applyBorder="1" applyAlignment="1" applyProtection="1">
      <alignment horizontal="center" vertical="center"/>
      <protection locked="0"/>
    </xf>
    <xf numFmtId="4" fontId="0" fillId="13" borderId="38" xfId="0" applyNumberFormat="1" applyFill="1" applyBorder="1" applyAlignment="1" applyProtection="1">
      <alignment horizontal="center" vertical="center"/>
      <protection locked="0"/>
    </xf>
    <xf numFmtId="4" fontId="0" fillId="13" borderId="43" xfId="0" applyNumberFormat="1" applyFill="1" applyBorder="1" applyAlignment="1" applyProtection="1">
      <alignment horizontal="center" vertical="center"/>
      <protection locked="0"/>
    </xf>
    <xf numFmtId="4" fontId="0" fillId="0" borderId="7" xfId="0" applyNumberFormat="1" applyBorder="1" applyAlignment="1" applyProtection="1">
      <alignment horizontal="center" vertical="center" wrapText="1"/>
      <protection locked="0"/>
    </xf>
    <xf numFmtId="0" fontId="30" fillId="23" borderId="24" xfId="0" applyFont="1" applyFill="1" applyBorder="1" applyAlignment="1" applyProtection="1">
      <alignment horizontal="center" vertical="center" wrapText="1"/>
      <protection locked="0"/>
    </xf>
    <xf numFmtId="0" fontId="30" fillId="23" borderId="25" xfId="0" applyFont="1" applyFill="1" applyBorder="1" applyAlignment="1" applyProtection="1">
      <alignment horizontal="center" vertical="center" wrapText="1"/>
      <protection locked="0"/>
    </xf>
    <xf numFmtId="0" fontId="30" fillId="23" borderId="26" xfId="0" applyFont="1" applyFill="1" applyBorder="1" applyAlignment="1" applyProtection="1">
      <alignment horizontal="center" vertical="center" wrapText="1"/>
      <protection locked="0"/>
    </xf>
    <xf numFmtId="0" fontId="2" fillId="0" borderId="3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12" fillId="5" borderId="8"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29" fillId="21" borderId="1" xfId="0" applyNumberFormat="1" applyFont="1" applyFill="1" applyBorder="1" applyAlignment="1" applyProtection="1">
      <alignment horizontal="center" vertical="center" wrapText="1"/>
      <protection locked="0"/>
    </xf>
    <xf numFmtId="164" fontId="0" fillId="0" borderId="0" xfId="0" applyNumberFormat="1" applyAlignment="1">
      <alignment horizontal="left" vertical="center" wrapText="1"/>
    </xf>
    <xf numFmtId="164" fontId="0" fillId="0" borderId="0" xfId="0" applyNumberFormat="1" applyAlignment="1">
      <alignment horizontal="left"/>
    </xf>
    <xf numFmtId="0" fontId="0" fillId="0" borderId="0" xfId="0" applyAlignment="1" applyProtection="1">
      <alignment horizontal="left"/>
      <protection locked="0"/>
    </xf>
    <xf numFmtId="0" fontId="14" fillId="6" borderId="35" xfId="0" applyFont="1" applyFill="1" applyBorder="1" applyAlignment="1" applyProtection="1">
      <alignment horizontal="center" vertical="center" wrapText="1"/>
      <protection locked="0"/>
    </xf>
    <xf numFmtId="0" fontId="14" fillId="6" borderId="36" xfId="0" applyFont="1" applyFill="1" applyBorder="1" applyAlignment="1" applyProtection="1">
      <alignment horizontal="center" vertical="center" wrapText="1"/>
      <protection locked="0"/>
    </xf>
    <xf numFmtId="0" fontId="34" fillId="10" borderId="24" xfId="0" applyFont="1" applyFill="1" applyBorder="1" applyAlignment="1" applyProtection="1">
      <alignment horizontal="center" vertical="center" wrapText="1"/>
      <protection locked="0"/>
    </xf>
    <xf numFmtId="0" fontId="34" fillId="10" borderId="25" xfId="0" applyFont="1" applyFill="1" applyBorder="1" applyAlignment="1" applyProtection="1">
      <alignment horizontal="center" vertical="center" wrapText="1"/>
      <protection locked="0"/>
    </xf>
    <xf numFmtId="0" fontId="34" fillId="10" borderId="26" xfId="0" applyFont="1" applyFill="1" applyBorder="1" applyAlignment="1" applyProtection="1">
      <alignment horizontal="center" vertical="center" wrapText="1"/>
      <protection locked="0"/>
    </xf>
    <xf numFmtId="0" fontId="2" fillId="0" borderId="32"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4" fontId="2" fillId="0" borderId="53" xfId="0" applyNumberFormat="1" applyFont="1" applyBorder="1" applyAlignment="1" applyProtection="1">
      <alignment horizontal="center" vertical="center" wrapText="1"/>
      <protection hidden="1"/>
    </xf>
    <xf numFmtId="4" fontId="2" fillId="0" borderId="42" xfId="0" applyNumberFormat="1" applyFont="1" applyBorder="1" applyAlignment="1" applyProtection="1">
      <alignment horizontal="center" vertical="center" wrapText="1"/>
      <protection hidden="1"/>
    </xf>
    <xf numFmtId="4" fontId="2" fillId="0" borderId="65" xfId="0" applyNumberFormat="1" applyFont="1" applyBorder="1" applyAlignment="1" applyProtection="1">
      <alignment horizontal="center" vertical="center" wrapText="1"/>
      <protection hidden="1"/>
    </xf>
    <xf numFmtId="0" fontId="0" fillId="0" borderId="12"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32" fillId="6" borderId="15" xfId="0" applyFont="1" applyFill="1" applyBorder="1" applyAlignment="1" applyProtection="1">
      <alignment horizontal="center" vertical="center" wrapText="1"/>
      <protection locked="0"/>
    </xf>
    <xf numFmtId="0" fontId="32" fillId="6" borderId="16" xfId="0" applyFont="1" applyFill="1" applyBorder="1" applyAlignment="1" applyProtection="1">
      <alignment horizontal="center" vertical="center" wrapText="1"/>
      <protection locked="0"/>
    </xf>
    <xf numFmtId="0" fontId="0" fillId="22" borderId="4" xfId="0" applyFill="1" applyBorder="1" applyAlignment="1" applyProtection="1">
      <alignment horizontal="center" vertical="center" wrapText="1"/>
      <protection locked="0"/>
    </xf>
    <xf numFmtId="0" fontId="0" fillId="22" borderId="54" xfId="0" applyFill="1" applyBorder="1" applyAlignment="1" applyProtection="1">
      <alignment horizontal="center" vertical="center" wrapText="1"/>
      <protection locked="0"/>
    </xf>
    <xf numFmtId="0" fontId="29" fillId="12" borderId="24" xfId="0" applyFont="1" applyFill="1" applyBorder="1" applyAlignment="1" applyProtection="1">
      <alignment horizontal="center" vertical="center" wrapText="1"/>
      <protection locked="0"/>
    </xf>
    <xf numFmtId="0" fontId="29" fillId="12" borderId="25" xfId="0" applyFont="1" applyFill="1" applyBorder="1" applyAlignment="1" applyProtection="1">
      <alignment horizontal="center" vertical="center" wrapText="1"/>
      <protection locked="0"/>
    </xf>
    <xf numFmtId="0" fontId="29" fillId="12" borderId="41" xfId="0" applyFont="1" applyFill="1" applyBorder="1" applyAlignment="1" applyProtection="1">
      <alignment horizontal="center" vertical="center" wrapText="1"/>
      <protection locked="0"/>
    </xf>
    <xf numFmtId="0" fontId="6" fillId="5" borderId="24" xfId="0" applyFont="1" applyFill="1" applyBorder="1" applyAlignment="1" applyProtection="1">
      <alignment horizontal="center" vertical="center" wrapText="1"/>
      <protection locked="0"/>
    </xf>
    <xf numFmtId="0" fontId="6" fillId="5" borderId="25"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center" vertical="center" wrapText="1"/>
      <protection locked="0"/>
    </xf>
    <xf numFmtId="0" fontId="6" fillId="7" borderId="25" xfId="0" applyFont="1" applyFill="1" applyBorder="1" applyAlignment="1" applyProtection="1">
      <alignment horizontal="center" vertical="center" wrapText="1"/>
      <protection locked="0"/>
    </xf>
    <xf numFmtId="0" fontId="6" fillId="7" borderId="26" xfId="0" applyFont="1" applyFill="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6" fillId="0" borderId="45"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13" fillId="0" borderId="52" xfId="0" applyFont="1" applyBorder="1" applyAlignment="1" applyProtection="1">
      <alignment horizontal="left" vertical="center" wrapText="1"/>
      <protection locked="0"/>
    </xf>
    <xf numFmtId="0" fontId="0" fillId="0" borderId="70"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3" borderId="54" xfId="0" applyFont="1" applyFill="1" applyBorder="1" applyAlignment="1" applyProtection="1">
      <alignment horizontal="center" vertical="center" wrapText="1"/>
      <protection locked="0"/>
    </xf>
    <xf numFmtId="0" fontId="2" fillId="12" borderId="32" xfId="0" applyFont="1" applyFill="1" applyBorder="1" applyAlignment="1" applyProtection="1">
      <alignment horizontal="center" vertical="center" wrapText="1"/>
      <protection locked="0"/>
    </xf>
    <xf numFmtId="0" fontId="2" fillId="12" borderId="38" xfId="0" applyFont="1" applyFill="1" applyBorder="1" applyAlignment="1" applyProtection="1">
      <alignment horizontal="center" vertical="center" wrapText="1"/>
      <protection locked="0"/>
    </xf>
    <xf numFmtId="0" fontId="2" fillId="12" borderId="43" xfId="0" applyFont="1" applyFill="1" applyBorder="1" applyAlignment="1" applyProtection="1">
      <alignment horizontal="center" vertical="center" wrapText="1"/>
      <protection locked="0"/>
    </xf>
    <xf numFmtId="0" fontId="34" fillId="10" borderId="39" xfId="0" applyFont="1" applyFill="1" applyBorder="1" applyAlignment="1" applyProtection="1">
      <alignment horizontal="center" vertical="center" wrapText="1"/>
      <protection locked="0"/>
    </xf>
    <xf numFmtId="0" fontId="34" fillId="10" borderId="40" xfId="0" applyFont="1" applyFill="1" applyBorder="1" applyAlignment="1" applyProtection="1">
      <alignment horizontal="center" vertical="center" wrapText="1"/>
      <protection locked="0"/>
    </xf>
    <xf numFmtId="0" fontId="34" fillId="10" borderId="41" xfId="0"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34" fillId="10" borderId="0" xfId="0" applyFont="1" applyFill="1" applyAlignment="1" applyProtection="1">
      <alignment horizontal="center" vertical="center" wrapText="1"/>
      <protection locked="0"/>
    </xf>
    <xf numFmtId="0" fontId="34" fillId="10" borderId="42" xfId="0" applyFont="1" applyFill="1" applyBorder="1" applyAlignment="1" applyProtection="1">
      <alignment horizontal="center" vertical="center" wrapText="1"/>
      <protection locked="0"/>
    </xf>
    <xf numFmtId="0" fontId="33" fillId="7" borderId="24" xfId="0" applyFont="1" applyFill="1" applyBorder="1" applyAlignment="1" applyProtection="1">
      <alignment horizontal="center" vertical="center" wrapText="1"/>
      <protection locked="0"/>
    </xf>
    <xf numFmtId="0" fontId="33" fillId="7" borderId="25" xfId="0" applyFont="1" applyFill="1" applyBorder="1" applyAlignment="1" applyProtection="1">
      <alignment horizontal="center" vertical="center" wrapText="1"/>
      <protection locked="0"/>
    </xf>
    <xf numFmtId="0" fontId="33" fillId="7" borderId="26"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right" vertical="center"/>
      <protection locked="0"/>
    </xf>
    <xf numFmtId="0" fontId="2" fillId="5" borderId="26" xfId="0" applyFont="1" applyFill="1" applyBorder="1" applyAlignment="1" applyProtection="1">
      <alignment horizontal="right" vertical="center"/>
      <protection locked="0"/>
    </xf>
    <xf numFmtId="0" fontId="2" fillId="7" borderId="25" xfId="0" applyFont="1" applyFill="1" applyBorder="1" applyAlignment="1" applyProtection="1">
      <alignment horizontal="right" vertical="center" wrapText="1"/>
      <protection locked="0"/>
    </xf>
    <xf numFmtId="0" fontId="2" fillId="7" borderId="26" xfId="0" applyFont="1" applyFill="1" applyBorder="1" applyAlignment="1" applyProtection="1">
      <alignment horizontal="right" vertical="center" wrapText="1"/>
      <protection locked="0"/>
    </xf>
    <xf numFmtId="0" fontId="0" fillId="0" borderId="0" xfId="0" applyAlignment="1" applyProtection="1">
      <alignment horizontal="left" wrapText="1"/>
      <protection locked="0"/>
    </xf>
    <xf numFmtId="0" fontId="32" fillId="6" borderId="29" xfId="0" applyFont="1" applyFill="1" applyBorder="1" applyAlignment="1" applyProtection="1">
      <alignment horizontal="center" vertical="center" wrapText="1"/>
      <protection locked="0"/>
    </xf>
    <xf numFmtId="0" fontId="32" fillId="6" borderId="30" xfId="0" applyFont="1" applyFill="1" applyBorder="1" applyAlignment="1" applyProtection="1">
      <alignment horizontal="center" vertical="center" wrapText="1"/>
      <protection locked="0"/>
    </xf>
    <xf numFmtId="0" fontId="32" fillId="6" borderId="59" xfId="0" applyFont="1" applyFill="1" applyBorder="1" applyAlignment="1" applyProtection="1">
      <alignment horizontal="center" vertical="center" wrapText="1"/>
      <protection locked="0"/>
    </xf>
    <xf numFmtId="0" fontId="0" fillId="6" borderId="24"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14" fillId="3" borderId="63" xfId="0" applyFont="1" applyFill="1" applyBorder="1" applyAlignment="1" applyProtection="1">
      <alignment horizontal="center" vertical="center" wrapText="1"/>
      <protection locked="0"/>
    </xf>
    <xf numFmtId="0" fontId="14" fillId="3" borderId="64" xfId="0" applyFont="1" applyFill="1" applyBorder="1" applyAlignment="1" applyProtection="1">
      <alignment horizontal="center" vertical="center" wrapText="1"/>
      <protection locked="0"/>
    </xf>
    <xf numFmtId="0" fontId="0" fillId="0" borderId="32" xfId="0" applyBorder="1" applyAlignment="1" applyProtection="1">
      <alignment horizontal="left" wrapText="1"/>
      <protection locked="0"/>
    </xf>
    <xf numFmtId="0" fontId="0" fillId="0" borderId="38"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32" fillId="6" borderId="13" xfId="0" applyFont="1" applyFill="1" applyBorder="1" applyAlignment="1" applyProtection="1">
      <alignment horizontal="center" vertical="center" wrapText="1"/>
      <protection locked="0"/>
    </xf>
    <xf numFmtId="0" fontId="32" fillId="6" borderId="55" xfId="0" applyFont="1" applyFill="1" applyBorder="1" applyAlignment="1" applyProtection="1">
      <alignment horizontal="center" vertical="center" wrapText="1"/>
      <protection locked="0"/>
    </xf>
    <xf numFmtId="0" fontId="32" fillId="6" borderId="14" xfId="0" applyFont="1" applyFill="1" applyBorder="1" applyAlignment="1" applyProtection="1">
      <alignment horizontal="center" vertical="center" wrapText="1"/>
      <protection locked="0"/>
    </xf>
    <xf numFmtId="0" fontId="0" fillId="6" borderId="55" xfId="0" applyFill="1" applyBorder="1" applyAlignment="1" applyProtection="1">
      <alignment horizontal="center"/>
      <protection locked="0"/>
    </xf>
    <xf numFmtId="0" fontId="0" fillId="6" borderId="58" xfId="0" applyFill="1" applyBorder="1" applyAlignment="1" applyProtection="1">
      <alignment horizontal="center"/>
      <protection locked="0"/>
    </xf>
    <xf numFmtId="0" fontId="2" fillId="12" borderId="24" xfId="0" applyFont="1" applyFill="1" applyBorder="1" applyAlignment="1" applyProtection="1">
      <alignment horizontal="center" vertical="center" wrapText="1"/>
      <protection locked="0"/>
    </xf>
    <xf numFmtId="0" fontId="2" fillId="12" borderId="25" xfId="0" applyFont="1" applyFill="1" applyBorder="1" applyAlignment="1" applyProtection="1">
      <alignment horizontal="center" vertical="center" wrapText="1"/>
      <protection locked="0"/>
    </xf>
    <xf numFmtId="0" fontId="2" fillId="12" borderId="26"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17" borderId="12" xfId="0" applyFill="1" applyBorder="1" applyAlignment="1" applyProtection="1">
      <alignment horizontal="center" vertical="center" wrapText="1"/>
      <protection locked="0"/>
    </xf>
    <xf numFmtId="0" fontId="0" fillId="17" borderId="54" xfId="0" applyFill="1" applyBorder="1" applyAlignment="1" applyProtection="1">
      <alignment horizontal="center" vertical="center" wrapText="1"/>
      <protection locked="0"/>
    </xf>
    <xf numFmtId="0" fontId="13" fillId="0" borderId="33"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29" fillId="12" borderId="26" xfId="0" applyFont="1" applyFill="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33" fillId="0" borderId="67" xfId="0" applyFont="1" applyBorder="1" applyAlignment="1" applyProtection="1">
      <alignment horizontal="center" vertical="center" wrapText="1"/>
      <protection locked="0"/>
    </xf>
    <xf numFmtId="0" fontId="33" fillId="0" borderId="63" xfId="0" applyFont="1" applyBorder="1" applyAlignment="1" applyProtection="1">
      <alignment horizontal="center" vertical="center" wrapText="1"/>
      <protection locked="0"/>
    </xf>
    <xf numFmtId="0" fontId="33" fillId="0" borderId="64"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6" borderId="14" xfId="0" applyFill="1" applyBorder="1" applyAlignment="1" applyProtection="1">
      <alignment horizontal="center"/>
      <protection locked="0"/>
    </xf>
    <xf numFmtId="0" fontId="0" fillId="6" borderId="17" xfId="0" applyFill="1" applyBorder="1" applyAlignment="1" applyProtection="1">
      <alignment horizontal="center"/>
      <protection locked="0"/>
    </xf>
    <xf numFmtId="0" fontId="2" fillId="10" borderId="24" xfId="0" applyFont="1" applyFill="1" applyBorder="1" applyAlignment="1" applyProtection="1">
      <alignment horizontal="center" vertical="center" wrapText="1"/>
      <protection locked="0"/>
    </xf>
    <xf numFmtId="0" fontId="2" fillId="10" borderId="25" xfId="0" applyFont="1" applyFill="1" applyBorder="1" applyAlignment="1" applyProtection="1">
      <alignment horizontal="center" vertical="center" wrapText="1"/>
      <protection locked="0"/>
    </xf>
    <xf numFmtId="0" fontId="2" fillId="10" borderId="26" xfId="0"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0" fillId="0" borderId="19" xfId="0" applyBorder="1" applyAlignment="1" applyProtection="1">
      <alignment horizontal="center"/>
      <protection locked="0"/>
    </xf>
    <xf numFmtId="0" fontId="0" fillId="0" borderId="3" xfId="0" applyBorder="1" applyAlignment="1" applyProtection="1">
      <alignment horizontal="center"/>
      <protection locked="0"/>
    </xf>
    <xf numFmtId="0" fontId="24" fillId="0" borderId="1" xfId="0" applyFont="1" applyBorder="1" applyAlignment="1" applyProtection="1">
      <alignment horizontal="center" vertical="center" wrapText="1"/>
      <protection locked="0"/>
    </xf>
    <xf numFmtId="0" fontId="14" fillId="6" borderId="15" xfId="0" applyFont="1" applyFill="1" applyBorder="1" applyAlignment="1" applyProtection="1">
      <alignment horizontal="center" vertical="center" wrapText="1"/>
      <protection locked="0"/>
    </xf>
    <xf numFmtId="0" fontId="14" fillId="6" borderId="16" xfId="0" applyFont="1" applyFill="1" applyBorder="1" applyAlignment="1" applyProtection="1">
      <alignment horizontal="center" vertical="center" wrapText="1"/>
      <protection locked="0"/>
    </xf>
    <xf numFmtId="0" fontId="2" fillId="10" borderId="39" xfId="0" applyFont="1" applyFill="1" applyBorder="1" applyAlignment="1" applyProtection="1">
      <alignment horizontal="center" vertical="center" wrapText="1"/>
      <protection locked="0"/>
    </xf>
    <xf numFmtId="0" fontId="2" fillId="10" borderId="40" xfId="0" applyFont="1" applyFill="1" applyBorder="1" applyAlignment="1" applyProtection="1">
      <alignment horizontal="center" vertical="center" wrapText="1"/>
      <protection locked="0"/>
    </xf>
    <xf numFmtId="0" fontId="2" fillId="10" borderId="4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55"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4" fillId="6" borderId="32" xfId="0" applyFont="1" applyFill="1" applyBorder="1" applyAlignment="1" applyProtection="1">
      <alignment horizontal="center" vertical="center" wrapText="1"/>
      <protection locked="0"/>
    </xf>
    <xf numFmtId="0" fontId="14" fillId="6" borderId="38" xfId="0" applyFont="1" applyFill="1" applyBorder="1" applyAlignment="1" applyProtection="1">
      <alignment horizontal="center" vertical="center" wrapText="1"/>
      <protection locked="0"/>
    </xf>
    <xf numFmtId="0" fontId="14" fillId="6" borderId="72" xfId="0" applyFont="1" applyFill="1"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hidden="1"/>
    </xf>
    <xf numFmtId="0" fontId="0" fillId="0" borderId="28" xfId="0"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25" xfId="0" applyFont="1" applyFill="1" applyBorder="1" applyAlignment="1" applyProtection="1">
      <alignment horizontal="center" vertical="center" wrapText="1"/>
      <protection locked="0"/>
    </xf>
    <xf numFmtId="0" fontId="14" fillId="6" borderId="60" xfId="0" applyFont="1" applyFill="1" applyBorder="1" applyAlignment="1" applyProtection="1">
      <alignment horizontal="center" vertical="center" wrapText="1"/>
      <protection locked="0"/>
    </xf>
    <xf numFmtId="0" fontId="14" fillId="15" borderId="29" xfId="0" applyFont="1" applyFill="1" applyBorder="1" applyAlignment="1" applyProtection="1">
      <alignment horizontal="center" vertical="center" wrapText="1"/>
      <protection locked="0"/>
    </xf>
    <xf numFmtId="0" fontId="14" fillId="15" borderId="30" xfId="0" applyFont="1" applyFill="1" applyBorder="1" applyAlignment="1" applyProtection="1">
      <alignment horizontal="center" vertical="center" wrapText="1"/>
      <protection locked="0"/>
    </xf>
    <xf numFmtId="0" fontId="14" fillId="15" borderId="59"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3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2" fillId="10" borderId="6" xfId="0" applyFont="1" applyFill="1" applyBorder="1" applyAlignment="1" applyProtection="1">
      <alignment horizontal="center" vertical="center" wrapText="1"/>
      <protection locked="0"/>
    </xf>
    <xf numFmtId="0" fontId="2" fillId="10" borderId="7" xfId="0"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center" wrapText="1"/>
      <protection locked="0"/>
    </xf>
    <xf numFmtId="0" fontId="14" fillId="3" borderId="52"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14" fillId="3" borderId="37"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4" xfId="0" applyFont="1" applyBorder="1" applyAlignment="1">
      <alignment horizontal="left" vertical="center" wrapText="1"/>
    </xf>
    <xf numFmtId="0" fontId="23" fillId="0" borderId="54" xfId="0" applyFont="1" applyBorder="1" applyAlignment="1">
      <alignment horizontal="left" vertical="center" wrapText="1"/>
    </xf>
    <xf numFmtId="0" fontId="23" fillId="0" borderId="13" xfId="0" applyFont="1" applyBorder="1" applyAlignment="1">
      <alignment horizontal="left" vertical="center" wrapText="1"/>
    </xf>
    <xf numFmtId="0" fontId="23" fillId="0" borderId="55" xfId="0" applyFont="1" applyBorder="1" applyAlignment="1">
      <alignment horizontal="left" vertical="center" wrapText="1"/>
    </xf>
    <xf numFmtId="0" fontId="23" fillId="0" borderId="58" xfId="0" applyFont="1" applyBorder="1" applyAlignment="1">
      <alignment horizontal="left" vertical="center" wrapText="1"/>
    </xf>
    <xf numFmtId="0" fontId="2" fillId="14" borderId="6" xfId="0" applyFont="1" applyFill="1" applyBorder="1" applyAlignment="1">
      <alignment horizontal="center" vertical="center"/>
    </xf>
    <xf numFmtId="0" fontId="2" fillId="14" borderId="7" xfId="0" applyFont="1" applyFill="1" applyBorder="1" applyAlignment="1">
      <alignment horizontal="center" vertical="center"/>
    </xf>
    <xf numFmtId="0" fontId="2" fillId="14" borderId="8" xfId="0" applyFont="1" applyFill="1" applyBorder="1" applyAlignment="1">
      <alignment horizontal="center" vertical="center"/>
    </xf>
  </cellXfs>
  <cellStyles count="4">
    <cellStyle name="Βασικό_ΑΞΟΝΑΣ 4  ΕΠΙΛΕΞΙΜΟΤΗΤΑΣ ΠΡΑΞΕΩΝ_11_2009" xfId="2" xr:uid="{00000000-0005-0000-0000-000000000000}"/>
    <cellStyle name="Κανονικό" xfId="0" builtinId="0"/>
    <cellStyle name="Κανονικό 2" xfId="3" xr:uid="{96913FD2-1DBD-49B7-8330-D5430E9A8B77}"/>
    <cellStyle name="Ποσοστό"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fgColor rgb="FF00B050"/>
          <bgColor rgb="FF00B050"/>
        </patternFill>
      </fill>
    </dxf>
    <dxf>
      <fill>
        <patternFill>
          <fgColor rgb="FFFF0000"/>
          <bgColor rgb="FFFF0000"/>
        </patternFill>
      </fill>
    </dxf>
    <dxf>
      <font>
        <color theme="1"/>
      </font>
      <fill>
        <patternFill>
          <fgColor rgb="FF00B050"/>
          <bgColor rgb="FF00B050"/>
        </patternFill>
      </fill>
    </dxf>
    <dxf>
      <fill>
        <patternFill>
          <fgColor rgb="FFFF0000"/>
          <bgColor rgb="FFFF0000"/>
        </patternFill>
      </fill>
    </dxf>
  </dxfs>
  <tableStyles count="0" defaultTableStyle="TableStyleMedium2" defaultPivotStyle="PivotStyleLight16"/>
  <colors>
    <mruColors>
      <color rgb="FFFAC2FB"/>
      <color rgb="FFCCFF99"/>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933694</xdr:colOff>
      <xdr:row>53</xdr:row>
      <xdr:rowOff>13757</xdr:rowOff>
    </xdr:from>
    <xdr:to>
      <xdr:col>6</xdr:col>
      <xdr:colOff>687652</xdr:colOff>
      <xdr:row>57</xdr:row>
      <xdr:rowOff>56092</xdr:rowOff>
    </xdr:to>
    <xdr:grpSp>
      <xdr:nvGrpSpPr>
        <xdr:cNvPr id="7" name="Ομάδα 6">
          <a:extLst>
            <a:ext uri="{FF2B5EF4-FFF2-40B4-BE49-F238E27FC236}">
              <a16:creationId xmlns:a16="http://schemas.microsoft.com/office/drawing/2014/main" id="{D68DCD98-ADFA-42EF-BD10-666C5EA25157}"/>
            </a:ext>
          </a:extLst>
        </xdr:cNvPr>
        <xdr:cNvGrpSpPr/>
      </xdr:nvGrpSpPr>
      <xdr:grpSpPr>
        <a:xfrm>
          <a:off x="2183850" y="16706320"/>
          <a:ext cx="5445146" cy="804335"/>
          <a:chOff x="7953375" y="2962275"/>
          <a:chExt cx="3505200" cy="657225"/>
        </a:xfrm>
      </xdr:grpSpPr>
      <xdr:pic>
        <xdr:nvPicPr>
          <xdr:cNvPr id="8" name="Εικόνα 7">
            <a:extLst>
              <a:ext uri="{FF2B5EF4-FFF2-40B4-BE49-F238E27FC236}">
                <a16:creationId xmlns:a16="http://schemas.microsoft.com/office/drawing/2014/main" id="{228B1373-A0FA-33C5-7C9D-2C273659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Εικόνα 1">
            <a:extLst>
              <a:ext uri="{FF2B5EF4-FFF2-40B4-BE49-F238E27FC236}">
                <a16:creationId xmlns:a16="http://schemas.microsoft.com/office/drawing/2014/main" id="{D9A839D5-ABDA-0704-CB61-AA2D815ED3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9">
            <a:extLst>
              <a:ext uri="{FF2B5EF4-FFF2-40B4-BE49-F238E27FC236}">
                <a16:creationId xmlns:a16="http://schemas.microsoft.com/office/drawing/2014/main" id="{D9D77B59-6630-3248-0F72-954E7B6C3B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2">
            <a:extLst>
              <a:ext uri="{FF2B5EF4-FFF2-40B4-BE49-F238E27FC236}">
                <a16:creationId xmlns:a16="http://schemas.microsoft.com/office/drawing/2014/main" id="{F98328DB-42C2-D09F-FCEB-2BB63333184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352426</xdr:colOff>
      <xdr:row>15</xdr:row>
      <xdr:rowOff>38101</xdr:rowOff>
    </xdr:from>
    <xdr:to>
      <xdr:col>7</xdr:col>
      <xdr:colOff>295276</xdr:colOff>
      <xdr:row>18</xdr:row>
      <xdr:rowOff>79055</xdr:rowOff>
    </xdr:to>
    <xdr:pic>
      <xdr:nvPicPr>
        <xdr:cNvPr id="2" name="Εικόνα 1">
          <a:extLst>
            <a:ext uri="{FF2B5EF4-FFF2-40B4-BE49-F238E27FC236}">
              <a16:creationId xmlns:a16="http://schemas.microsoft.com/office/drawing/2014/main" id="{AEC966C4-EEF8-4935-B88C-1C74D18F765E}"/>
            </a:ext>
          </a:extLst>
        </xdr:cNvPr>
        <xdr:cNvPicPr>
          <a:picLocks noChangeAspect="1"/>
        </xdr:cNvPicPr>
      </xdr:nvPicPr>
      <xdr:blipFill>
        <a:blip xmlns:r="http://schemas.openxmlformats.org/officeDocument/2006/relationships" r:embed="rId1"/>
        <a:stretch>
          <a:fillRect/>
        </a:stretch>
      </xdr:blipFill>
      <xdr:spPr>
        <a:xfrm>
          <a:off x="4343401" y="5867401"/>
          <a:ext cx="3714750" cy="6124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605519</xdr:colOff>
      <xdr:row>29</xdr:row>
      <xdr:rowOff>165960</xdr:rowOff>
    </xdr:from>
    <xdr:to>
      <xdr:col>7</xdr:col>
      <xdr:colOff>870858</xdr:colOff>
      <xdr:row>36</xdr:row>
      <xdr:rowOff>108858</xdr:rowOff>
    </xdr:to>
    <xdr:grpSp>
      <xdr:nvGrpSpPr>
        <xdr:cNvPr id="7" name="Ομάδα 6">
          <a:extLst>
            <a:ext uri="{FF2B5EF4-FFF2-40B4-BE49-F238E27FC236}">
              <a16:creationId xmlns:a16="http://schemas.microsoft.com/office/drawing/2014/main" id="{ACD9FC07-4B62-4273-A791-E0E7E32C8684}"/>
            </a:ext>
          </a:extLst>
        </xdr:cNvPr>
        <xdr:cNvGrpSpPr/>
      </xdr:nvGrpSpPr>
      <xdr:grpSpPr>
        <a:xfrm>
          <a:off x="1824719" y="7985985"/>
          <a:ext cx="7990114" cy="1276398"/>
          <a:chOff x="7953375" y="2962275"/>
          <a:chExt cx="3505200" cy="657225"/>
        </a:xfrm>
      </xdr:grpSpPr>
      <xdr:pic>
        <xdr:nvPicPr>
          <xdr:cNvPr id="8" name="Εικόνα 7">
            <a:extLst>
              <a:ext uri="{FF2B5EF4-FFF2-40B4-BE49-F238E27FC236}">
                <a16:creationId xmlns:a16="http://schemas.microsoft.com/office/drawing/2014/main" id="{45E17247-54DE-9FD1-BE90-4D994A915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Εικόνα 1">
            <a:extLst>
              <a:ext uri="{FF2B5EF4-FFF2-40B4-BE49-F238E27FC236}">
                <a16:creationId xmlns:a16="http://schemas.microsoft.com/office/drawing/2014/main" id="{5E6FFC0A-3E5C-8170-90D9-6CB60AD4F4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9">
            <a:extLst>
              <a:ext uri="{FF2B5EF4-FFF2-40B4-BE49-F238E27FC236}">
                <a16:creationId xmlns:a16="http://schemas.microsoft.com/office/drawing/2014/main" id="{D54E4BD2-42A2-BA5B-2406-6A35EBE27A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2">
            <a:extLst>
              <a:ext uri="{FF2B5EF4-FFF2-40B4-BE49-F238E27FC236}">
                <a16:creationId xmlns:a16="http://schemas.microsoft.com/office/drawing/2014/main" id="{39296F36-843C-EC48-A085-974A40C0259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409575</xdr:colOff>
      <xdr:row>21</xdr:row>
      <xdr:rowOff>20411</xdr:rowOff>
    </xdr:from>
    <xdr:to>
      <xdr:col>9</xdr:col>
      <xdr:colOff>429714</xdr:colOff>
      <xdr:row>26</xdr:row>
      <xdr:rowOff>680</xdr:rowOff>
    </xdr:to>
    <xdr:pic>
      <xdr:nvPicPr>
        <xdr:cNvPr id="3" name="Εικόνα 2">
          <a:extLst>
            <a:ext uri="{FF2B5EF4-FFF2-40B4-BE49-F238E27FC236}">
              <a16:creationId xmlns:a16="http://schemas.microsoft.com/office/drawing/2014/main" id="{3127284F-53BE-4FB5-BD8C-2517D825CF51}"/>
            </a:ext>
          </a:extLst>
        </xdr:cNvPr>
        <xdr:cNvPicPr>
          <a:picLocks noChangeAspect="1"/>
        </xdr:cNvPicPr>
      </xdr:nvPicPr>
      <xdr:blipFill>
        <a:blip xmlns:r="http://schemas.openxmlformats.org/officeDocument/2006/relationships" r:embed="rId1"/>
        <a:stretch>
          <a:fillRect/>
        </a:stretch>
      </xdr:blipFill>
      <xdr:spPr>
        <a:xfrm>
          <a:off x="3124200" y="5973536"/>
          <a:ext cx="5658939"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2274794</xdr:colOff>
      <xdr:row>44</xdr:row>
      <xdr:rowOff>168088</xdr:rowOff>
    </xdr:from>
    <xdr:to>
      <xdr:col>2</xdr:col>
      <xdr:colOff>389482</xdr:colOff>
      <xdr:row>47</xdr:row>
      <xdr:rowOff>11751</xdr:rowOff>
    </xdr:to>
    <xdr:pic>
      <xdr:nvPicPr>
        <xdr:cNvPr id="3" name="Εικόνα 2">
          <a:extLst>
            <a:ext uri="{FF2B5EF4-FFF2-40B4-BE49-F238E27FC236}">
              <a16:creationId xmlns:a16="http://schemas.microsoft.com/office/drawing/2014/main" id="{AB4D52E0-2A1D-4698-9476-157874FDD963}"/>
            </a:ext>
          </a:extLst>
        </xdr:cNvPr>
        <xdr:cNvPicPr>
          <a:picLocks noChangeAspect="1"/>
        </xdr:cNvPicPr>
      </xdr:nvPicPr>
      <xdr:blipFill>
        <a:blip xmlns:r="http://schemas.openxmlformats.org/officeDocument/2006/relationships" r:embed="rId1"/>
        <a:stretch>
          <a:fillRect/>
        </a:stretch>
      </xdr:blipFill>
      <xdr:spPr>
        <a:xfrm>
          <a:off x="2812676" y="16562294"/>
          <a:ext cx="4927865" cy="9194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1695450</xdr:colOff>
      <xdr:row>14</xdr:row>
      <xdr:rowOff>38100</xdr:rowOff>
    </xdr:from>
    <xdr:to>
      <xdr:col>8</xdr:col>
      <xdr:colOff>117740</xdr:colOff>
      <xdr:row>19</xdr:row>
      <xdr:rowOff>5028</xdr:rowOff>
    </xdr:to>
    <xdr:pic>
      <xdr:nvPicPr>
        <xdr:cNvPr id="3" name="Εικόνα 2">
          <a:extLst>
            <a:ext uri="{FF2B5EF4-FFF2-40B4-BE49-F238E27FC236}">
              <a16:creationId xmlns:a16="http://schemas.microsoft.com/office/drawing/2014/main" id="{ACA08FCB-AD1A-498A-8BD9-D459688362D9}"/>
            </a:ext>
          </a:extLst>
        </xdr:cNvPr>
        <xdr:cNvPicPr>
          <a:picLocks noChangeAspect="1"/>
        </xdr:cNvPicPr>
      </xdr:nvPicPr>
      <xdr:blipFill>
        <a:blip xmlns:r="http://schemas.openxmlformats.org/officeDocument/2006/relationships" r:embed="rId1"/>
        <a:stretch>
          <a:fillRect/>
        </a:stretch>
      </xdr:blipFill>
      <xdr:spPr>
        <a:xfrm>
          <a:off x="2486025" y="6696075"/>
          <a:ext cx="4927865" cy="919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682625</xdr:colOff>
      <xdr:row>60</xdr:row>
      <xdr:rowOff>156104</xdr:rowOff>
    </xdr:from>
    <xdr:to>
      <xdr:col>7</xdr:col>
      <xdr:colOff>899584</xdr:colOff>
      <xdr:row>65</xdr:row>
      <xdr:rowOff>123032</xdr:rowOff>
    </xdr:to>
    <xdr:pic>
      <xdr:nvPicPr>
        <xdr:cNvPr id="13" name="Εικόνα 12">
          <a:extLst>
            <a:ext uri="{FF2B5EF4-FFF2-40B4-BE49-F238E27FC236}">
              <a16:creationId xmlns:a16="http://schemas.microsoft.com/office/drawing/2014/main" id="{3C57861B-ABA4-FD54-0D9D-61A20B44CACA}"/>
            </a:ext>
          </a:extLst>
        </xdr:cNvPr>
        <xdr:cNvPicPr>
          <a:picLocks noChangeAspect="1"/>
        </xdr:cNvPicPr>
      </xdr:nvPicPr>
      <xdr:blipFill>
        <a:blip xmlns:r="http://schemas.openxmlformats.org/officeDocument/2006/relationships" r:embed="rId1"/>
        <a:stretch>
          <a:fillRect/>
        </a:stretch>
      </xdr:blipFill>
      <xdr:spPr>
        <a:xfrm>
          <a:off x="4040188" y="13288698"/>
          <a:ext cx="4919927" cy="919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458220</xdr:colOff>
      <xdr:row>70</xdr:row>
      <xdr:rowOff>93208</xdr:rowOff>
    </xdr:from>
    <xdr:ext cx="4887270" cy="915459"/>
    <xdr:pic>
      <xdr:nvPicPr>
        <xdr:cNvPr id="2" name="Εικόνα 1">
          <a:extLst>
            <a:ext uri="{FF2B5EF4-FFF2-40B4-BE49-F238E27FC236}">
              <a16:creationId xmlns:a16="http://schemas.microsoft.com/office/drawing/2014/main" id="{AA354361-1E95-450C-AAED-D30EA21E6255}"/>
            </a:ext>
          </a:extLst>
        </xdr:cNvPr>
        <xdr:cNvPicPr>
          <a:picLocks noChangeAspect="1"/>
        </xdr:cNvPicPr>
      </xdr:nvPicPr>
      <xdr:blipFill>
        <a:blip xmlns:r="http://schemas.openxmlformats.org/officeDocument/2006/relationships" r:embed="rId1"/>
        <a:stretch>
          <a:fillRect/>
        </a:stretch>
      </xdr:blipFill>
      <xdr:spPr>
        <a:xfrm>
          <a:off x="3744345" y="28572958"/>
          <a:ext cx="4887270" cy="91545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1457325</xdr:colOff>
      <xdr:row>24</xdr:row>
      <xdr:rowOff>47626</xdr:rowOff>
    </xdr:from>
    <xdr:to>
      <xdr:col>5</xdr:col>
      <xdr:colOff>333375</xdr:colOff>
      <xdr:row>28</xdr:row>
      <xdr:rowOff>85726</xdr:rowOff>
    </xdr:to>
    <xdr:grpSp>
      <xdr:nvGrpSpPr>
        <xdr:cNvPr id="2" name="Ομάδα 1">
          <a:extLst>
            <a:ext uri="{FF2B5EF4-FFF2-40B4-BE49-F238E27FC236}">
              <a16:creationId xmlns:a16="http://schemas.microsoft.com/office/drawing/2014/main" id="{2FF054C7-84AE-4795-8582-E3C5F47F149F}"/>
            </a:ext>
          </a:extLst>
        </xdr:cNvPr>
        <xdr:cNvGrpSpPr/>
      </xdr:nvGrpSpPr>
      <xdr:grpSpPr>
        <a:xfrm>
          <a:off x="2066925" y="6877051"/>
          <a:ext cx="4295775" cy="800100"/>
          <a:chOff x="7953375" y="2962275"/>
          <a:chExt cx="3505200" cy="657225"/>
        </a:xfrm>
      </xdr:grpSpPr>
      <xdr:pic>
        <xdr:nvPicPr>
          <xdr:cNvPr id="3" name="Εικόνα 2">
            <a:extLst>
              <a:ext uri="{FF2B5EF4-FFF2-40B4-BE49-F238E27FC236}">
                <a16:creationId xmlns:a16="http://schemas.microsoft.com/office/drawing/2014/main" id="{2BA9D016-7FD0-5858-0719-4F0529549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1A0C9E07-4B41-35B2-A2BB-36CE4C370D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90F7329C-1870-4276-3F97-762B4A3392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475C189F-0A36-1337-9690-C1ADC59FEB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572558</xdr:colOff>
      <xdr:row>32</xdr:row>
      <xdr:rowOff>142875</xdr:rowOff>
    </xdr:from>
    <xdr:to>
      <xdr:col>7</xdr:col>
      <xdr:colOff>429683</xdr:colOff>
      <xdr:row>36</xdr:row>
      <xdr:rowOff>180975</xdr:rowOff>
    </xdr:to>
    <xdr:grpSp>
      <xdr:nvGrpSpPr>
        <xdr:cNvPr id="13" name="Ομάδα 12">
          <a:extLst>
            <a:ext uri="{FF2B5EF4-FFF2-40B4-BE49-F238E27FC236}">
              <a16:creationId xmlns:a16="http://schemas.microsoft.com/office/drawing/2014/main" id="{CAEEA489-0B11-472A-BFC4-4436962C0DC6}"/>
            </a:ext>
          </a:extLst>
        </xdr:cNvPr>
        <xdr:cNvGrpSpPr/>
      </xdr:nvGrpSpPr>
      <xdr:grpSpPr>
        <a:xfrm>
          <a:off x="1179777" y="13477875"/>
          <a:ext cx="6238875" cy="800100"/>
          <a:chOff x="7953375" y="2962275"/>
          <a:chExt cx="3505200" cy="657225"/>
        </a:xfrm>
      </xdr:grpSpPr>
      <xdr:pic>
        <xdr:nvPicPr>
          <xdr:cNvPr id="14" name="Εικόνα 13">
            <a:extLst>
              <a:ext uri="{FF2B5EF4-FFF2-40B4-BE49-F238E27FC236}">
                <a16:creationId xmlns:a16="http://schemas.microsoft.com/office/drawing/2014/main" id="{3C5B3382-F4C2-623E-0598-0E0BE652E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Εικόνα 1">
            <a:extLst>
              <a:ext uri="{FF2B5EF4-FFF2-40B4-BE49-F238E27FC236}">
                <a16:creationId xmlns:a16="http://schemas.microsoft.com/office/drawing/2014/main" id="{66266304-0443-ABA6-56B9-53C7BC7ACE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Εικόνα 15">
            <a:extLst>
              <a:ext uri="{FF2B5EF4-FFF2-40B4-BE49-F238E27FC236}">
                <a16:creationId xmlns:a16="http://schemas.microsoft.com/office/drawing/2014/main" id="{F38DE44B-A50E-52CA-C0CF-C530151193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Εικόνα 2">
            <a:extLst>
              <a:ext uri="{FF2B5EF4-FFF2-40B4-BE49-F238E27FC236}">
                <a16:creationId xmlns:a16="http://schemas.microsoft.com/office/drawing/2014/main" id="{05B9CB29-12E4-C147-1AF5-32F7E656FF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1629834</xdr:colOff>
      <xdr:row>13</xdr:row>
      <xdr:rowOff>120953</xdr:rowOff>
    </xdr:from>
    <xdr:to>
      <xdr:col>6</xdr:col>
      <xdr:colOff>687948</xdr:colOff>
      <xdr:row>18</xdr:row>
      <xdr:rowOff>101222</xdr:rowOff>
    </xdr:to>
    <xdr:pic>
      <xdr:nvPicPr>
        <xdr:cNvPr id="2" name="Εικόνα 1">
          <a:extLst>
            <a:ext uri="{FF2B5EF4-FFF2-40B4-BE49-F238E27FC236}">
              <a16:creationId xmlns:a16="http://schemas.microsoft.com/office/drawing/2014/main" id="{85D355D2-41BC-A1E5-5ADB-1591E92ECAB6}"/>
            </a:ext>
          </a:extLst>
        </xdr:cNvPr>
        <xdr:cNvPicPr>
          <a:picLocks noChangeAspect="1"/>
        </xdr:cNvPicPr>
      </xdr:nvPicPr>
      <xdr:blipFill>
        <a:blip xmlns:r="http://schemas.openxmlformats.org/officeDocument/2006/relationships" r:embed="rId1"/>
        <a:stretch>
          <a:fillRect/>
        </a:stretch>
      </xdr:blipFill>
      <xdr:spPr>
        <a:xfrm>
          <a:off x="2540001" y="4714120"/>
          <a:ext cx="5672697" cy="9327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488156</xdr:colOff>
      <xdr:row>36</xdr:row>
      <xdr:rowOff>261938</xdr:rowOff>
    </xdr:from>
    <xdr:to>
      <xdr:col>9</xdr:col>
      <xdr:colOff>144984</xdr:colOff>
      <xdr:row>39</xdr:row>
      <xdr:rowOff>230300</xdr:rowOff>
    </xdr:to>
    <xdr:pic>
      <xdr:nvPicPr>
        <xdr:cNvPr id="3" name="Εικόνα 2">
          <a:extLst>
            <a:ext uri="{FF2B5EF4-FFF2-40B4-BE49-F238E27FC236}">
              <a16:creationId xmlns:a16="http://schemas.microsoft.com/office/drawing/2014/main" id="{FAA5B029-E86E-8785-5924-DA8EBC05CBCA}"/>
            </a:ext>
          </a:extLst>
        </xdr:cNvPr>
        <xdr:cNvPicPr>
          <a:picLocks noChangeAspect="1"/>
        </xdr:cNvPicPr>
      </xdr:nvPicPr>
      <xdr:blipFill>
        <a:blip xmlns:r="http://schemas.openxmlformats.org/officeDocument/2006/relationships" r:embed="rId1"/>
        <a:stretch>
          <a:fillRect/>
        </a:stretch>
      </xdr:blipFill>
      <xdr:spPr>
        <a:xfrm>
          <a:off x="5048250" y="21371719"/>
          <a:ext cx="5657578" cy="93276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8662C8-FE43-4663-AB34-84A31C89FBA6}" name="Πίνακας3_1" displayName="Πίνακας3_1" ref="A1:A5" totalsRowShown="0">
  <autoFilter ref="A1:A5" xr:uid="{FE8662C8-FE43-4663-AB34-84A31C89FBA6}"/>
  <tableColumns count="1">
    <tableColumn id="1" xr3:uid="{0F9F8D3D-288F-42F0-A36B-39D013142364}" name="ΣΥΝΤΕΛΕΣΤΕΣ ΦΠΑ"/>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D3DC7D-74DD-49D0-8AEC-C121017ED9A9}" name="Πίνακας5" displayName="Πίνακας5" ref="C1:C3" totalsRowShown="0">
  <autoFilter ref="C1:C3" xr:uid="{16D3DC7D-74DD-49D0-8AEC-C121017ED9A9}"/>
  <tableColumns count="1">
    <tableColumn id="1" xr3:uid="{2473553F-B4CE-43CA-BFC6-3857F606AD16}" name="ΣΥΝΤ. ΦΠΑ ΑΠΟΚΤΗΣΗΣ ΓΗΣ"/>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D893E7-78AF-4B4F-8E78-5458402BE815}" name="Πίνακας52" displayName="Πίνακας52" ref="E1:E3" totalsRowShown="0">
  <autoFilter ref="E1:E3" xr:uid="{CDD893E7-78AF-4B4F-8E78-5458402BE815}"/>
  <tableColumns count="1">
    <tableColumn id="1" xr3:uid="{051FD2EA-B99E-4873-8246-94939D08A9E8}" name="ΣΥΝΤ. ΦΠΑ ΑΠΟΚΤΗΣΗΣ ΓΗΣ"/>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18410B-9C0E-4ABC-A03E-A5B1C34FA150}" name="Πίνακας523" displayName="Πίνακας523" ref="G1:G3" totalsRowShown="0">
  <autoFilter ref="G1:G3" xr:uid="{DE18410B-9C0E-4ABC-A03E-A5B1C34FA150}"/>
  <tableColumns count="1">
    <tableColumn id="1" xr3:uid="{FE8C4EEA-19B7-4EAD-9BF2-52368D659463}" name="Στήλη1"/>
  </tableColumns>
  <tableStyleInfo name="TableStyleMedium2" showFirstColumn="0" showLastColumn="0" showRowStripes="1" showColumnStripes="0"/>
</table>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A2FB-5CE4-4592-8E7A-7427DF6B1BCA}">
  <sheetPr>
    <pageSetUpPr fitToPage="1"/>
  </sheetPr>
  <dimension ref="A1:I52"/>
  <sheetViews>
    <sheetView view="pageBreakPreview" topLeftCell="A23" zoomScale="80" zoomScaleNormal="80" zoomScaleSheetLayoutView="80" workbookViewId="0">
      <selection activeCell="Q30" sqref="Q30"/>
    </sheetView>
  </sheetViews>
  <sheetFormatPr defaultRowHeight="15" x14ac:dyDescent="0.25"/>
  <cols>
    <col min="1" max="1" width="18.7109375" style="1" customWidth="1"/>
    <col min="2" max="2" width="25.140625" style="1" customWidth="1"/>
    <col min="3" max="3" width="11.28515625" style="1" customWidth="1"/>
    <col min="4" max="4" width="14.42578125" style="1" customWidth="1"/>
    <col min="5" max="5" width="23" style="1" customWidth="1"/>
    <col min="6" max="6" width="11.42578125" style="1" customWidth="1"/>
    <col min="7" max="7" width="18.7109375" style="1" customWidth="1"/>
    <col min="8" max="8" width="13.7109375" bestFit="1" customWidth="1"/>
    <col min="9" max="9" width="11.42578125" customWidth="1"/>
  </cols>
  <sheetData>
    <row r="1" spans="1:9" ht="28.5" customHeight="1" x14ac:dyDescent="0.25">
      <c r="A1" s="368" t="e" vm="1">
        <v>#VALUE!</v>
      </c>
      <c r="B1" s="368" t="s">
        <v>69</v>
      </c>
      <c r="C1" s="422"/>
      <c r="D1" s="422"/>
      <c r="E1" s="422"/>
      <c r="F1" s="422"/>
      <c r="G1" s="422"/>
      <c r="H1" s="422"/>
      <c r="I1" s="423"/>
    </row>
    <row r="2" spans="1:9" ht="42.75" customHeight="1" x14ac:dyDescent="0.25">
      <c r="A2" s="370"/>
      <c r="B2" s="402" t="s">
        <v>108</v>
      </c>
      <c r="C2" s="403"/>
      <c r="D2" s="403"/>
      <c r="E2" s="403"/>
      <c r="F2" s="403"/>
      <c r="G2" s="403"/>
      <c r="H2" s="403"/>
      <c r="I2" s="404"/>
    </row>
    <row r="3" spans="1:9" ht="44.25" customHeight="1" thickBot="1" x14ac:dyDescent="0.3">
      <c r="A3" s="370"/>
      <c r="B3" s="405" t="s">
        <v>317</v>
      </c>
      <c r="C3" s="406"/>
      <c r="D3" s="406"/>
      <c r="E3" s="406"/>
      <c r="F3" s="406"/>
      <c r="G3" s="406"/>
      <c r="H3" s="406"/>
      <c r="I3" s="407"/>
    </row>
    <row r="4" spans="1:9" ht="44.25" customHeight="1" thickBot="1" x14ac:dyDescent="0.3">
      <c r="A4" s="416" t="s">
        <v>135</v>
      </c>
      <c r="B4" s="417"/>
      <c r="C4" s="417"/>
      <c r="D4" s="417"/>
      <c r="E4" s="417"/>
      <c r="F4" s="417"/>
      <c r="G4" s="417"/>
      <c r="H4" s="417"/>
      <c r="I4" s="418"/>
    </row>
    <row r="5" spans="1:9" ht="30.75" customHeight="1" thickBot="1" x14ac:dyDescent="0.3">
      <c r="A5" s="419" t="s">
        <v>124</v>
      </c>
      <c r="B5" s="420"/>
      <c r="C5" s="420"/>
      <c r="D5" s="420"/>
      <c r="E5" s="420"/>
      <c r="F5" s="420"/>
      <c r="G5" s="420"/>
      <c r="H5" s="420"/>
      <c r="I5" s="421"/>
    </row>
    <row r="6" spans="1:9" ht="30.75" customHeight="1" x14ac:dyDescent="0.25">
      <c r="A6" s="432" t="s">
        <v>328</v>
      </c>
      <c r="B6" s="433"/>
      <c r="C6" s="433"/>
      <c r="D6" s="433"/>
      <c r="E6" s="433"/>
      <c r="F6" s="433"/>
      <c r="G6" s="433"/>
      <c r="H6" s="433"/>
      <c r="I6" s="434"/>
    </row>
    <row r="7" spans="1:9" ht="30.75" customHeight="1" thickBot="1" x14ac:dyDescent="0.3">
      <c r="A7" s="435"/>
      <c r="B7" s="436"/>
      <c r="C7" s="436"/>
      <c r="D7" s="436"/>
      <c r="E7" s="436"/>
      <c r="F7" s="436"/>
      <c r="G7" s="436"/>
      <c r="H7" s="436"/>
      <c r="I7" s="437"/>
    </row>
    <row r="8" spans="1:9" ht="15" customHeight="1" x14ac:dyDescent="0.25">
      <c r="A8" s="428" t="s">
        <v>54</v>
      </c>
      <c r="B8" s="426" t="s">
        <v>55</v>
      </c>
      <c r="C8" s="424" t="s">
        <v>107</v>
      </c>
      <c r="D8" s="414" t="s">
        <v>94</v>
      </c>
      <c r="E8" s="414"/>
      <c r="F8" s="414"/>
      <c r="G8" s="414"/>
      <c r="H8" s="414"/>
      <c r="I8" s="415"/>
    </row>
    <row r="9" spans="1:9" ht="51.75" customHeight="1" thickBot="1" x14ac:dyDescent="0.3">
      <c r="A9" s="429"/>
      <c r="B9" s="427"/>
      <c r="C9" s="425"/>
      <c r="D9" s="133" t="s">
        <v>284</v>
      </c>
      <c r="E9" s="133" t="s">
        <v>285</v>
      </c>
      <c r="F9" s="134" t="s">
        <v>92</v>
      </c>
      <c r="G9" s="134" t="s">
        <v>93</v>
      </c>
      <c r="H9" s="134" t="s">
        <v>122</v>
      </c>
      <c r="I9" s="135" t="s">
        <v>123</v>
      </c>
    </row>
    <row r="10" spans="1:9" ht="15.75" customHeight="1" thickBot="1" x14ac:dyDescent="0.3">
      <c r="A10" s="408" t="s">
        <v>130</v>
      </c>
      <c r="B10" s="409"/>
      <c r="C10" s="409"/>
      <c r="D10" s="409"/>
      <c r="E10" s="409"/>
      <c r="F10" s="409"/>
      <c r="G10" s="409"/>
      <c r="H10" s="409"/>
      <c r="I10" s="410"/>
    </row>
    <row r="11" spans="1:9" ht="15.75" customHeight="1" thickBot="1" x14ac:dyDescent="0.3">
      <c r="A11" s="411" t="s">
        <v>91</v>
      </c>
      <c r="B11" s="412"/>
      <c r="C11" s="412"/>
      <c r="D11" s="412"/>
      <c r="E11" s="412"/>
      <c r="F11" s="412"/>
      <c r="G11" s="412"/>
      <c r="H11" s="412"/>
      <c r="I11" s="413"/>
    </row>
    <row r="12" spans="1:9" x14ac:dyDescent="0.25">
      <c r="A12" s="441" t="s">
        <v>56</v>
      </c>
      <c r="B12" s="136" t="s">
        <v>57</v>
      </c>
      <c r="C12" s="152">
        <f>1500*1.435/1.399</f>
        <v>1538.5989992852037</v>
      </c>
      <c r="D12" s="153">
        <f>C12*0.06</f>
        <v>92.315939957112221</v>
      </c>
      <c r="E12" s="153">
        <f>C12*0.12</f>
        <v>184.63187991422444</v>
      </c>
      <c r="F12" s="154">
        <f>C12*6%</f>
        <v>92.315939957112221</v>
      </c>
      <c r="G12" s="154">
        <f>C12*6%</f>
        <v>92.315939957112221</v>
      </c>
      <c r="H12" s="154">
        <f>C12*15%</f>
        <v>230.78984989278055</v>
      </c>
      <c r="I12" s="155">
        <f>C12*30%</f>
        <v>461.5796997855611</v>
      </c>
    </row>
    <row r="13" spans="1:9" x14ac:dyDescent="0.25">
      <c r="A13" s="442"/>
      <c r="B13" s="137" t="s">
        <v>58</v>
      </c>
      <c r="C13" s="156">
        <f>1500*0.5*1.435/1.399</f>
        <v>769.29949964260186</v>
      </c>
      <c r="D13" s="157">
        <f t="shared" ref="D13:D14" si="0">C13*0.06</f>
        <v>46.15796997855611</v>
      </c>
      <c r="E13" s="157">
        <f t="shared" ref="E13:E14" si="1">C13*0.12</f>
        <v>92.315939957112221</v>
      </c>
      <c r="F13" s="157">
        <f>C13*6%</f>
        <v>46.15796997855611</v>
      </c>
      <c r="G13" s="157">
        <f>C13*6%</f>
        <v>46.15796997855611</v>
      </c>
      <c r="H13" s="158">
        <f>C13*15%</f>
        <v>115.39492494639028</v>
      </c>
      <c r="I13" s="159">
        <f>C13*30%</f>
        <v>230.78984989278055</v>
      </c>
    </row>
    <row r="14" spans="1:9" ht="15.75" thickBot="1" x14ac:dyDescent="0.3">
      <c r="A14" s="443"/>
      <c r="B14" s="138" t="s">
        <v>59</v>
      </c>
      <c r="C14" s="160">
        <f>1500*0.3*1.435/1.399</f>
        <v>461.5796997855611</v>
      </c>
      <c r="D14" s="158">
        <f t="shared" si="0"/>
        <v>27.694781987133666</v>
      </c>
      <c r="E14" s="158">
        <f t="shared" si="1"/>
        <v>55.389563974267332</v>
      </c>
      <c r="F14" s="161">
        <f>C14*6%</f>
        <v>27.694781987133666</v>
      </c>
      <c r="G14" s="161">
        <f>C14*6%</f>
        <v>27.694781987133666</v>
      </c>
      <c r="H14" s="162">
        <f>C14*15%</f>
        <v>69.236954967834166</v>
      </c>
      <c r="I14" s="163">
        <f>C14*30%</f>
        <v>138.47390993566833</v>
      </c>
    </row>
    <row r="15" spans="1:9" ht="15" customHeight="1" thickBot="1" x14ac:dyDescent="0.3">
      <c r="A15" s="411" t="s">
        <v>90</v>
      </c>
      <c r="B15" s="412"/>
      <c r="C15" s="412"/>
      <c r="D15" s="412"/>
      <c r="E15" s="412"/>
      <c r="F15" s="412"/>
      <c r="G15" s="412"/>
      <c r="H15" s="412"/>
      <c r="I15" s="413"/>
    </row>
    <row r="16" spans="1:9" ht="15.75" thickBot="1" x14ac:dyDescent="0.3">
      <c r="A16" s="441" t="s">
        <v>56</v>
      </c>
      <c r="B16" s="136" t="s">
        <v>57</v>
      </c>
      <c r="C16" s="152">
        <f>1395*1.435/1.399</f>
        <v>1430.8970693352394</v>
      </c>
      <c r="D16" s="154">
        <f>C16*0.06</f>
        <v>85.853824160114357</v>
      </c>
      <c r="E16" s="154">
        <f>C16*0.12</f>
        <v>171.70764832022871</v>
      </c>
      <c r="F16" s="154">
        <f>C16*6%</f>
        <v>85.853824160114357</v>
      </c>
      <c r="G16" s="154">
        <f>C16*6%</f>
        <v>85.853824160114357</v>
      </c>
      <c r="H16" s="154">
        <f>C16*15%</f>
        <v>214.63456040028589</v>
      </c>
      <c r="I16" s="139" t="s">
        <v>35</v>
      </c>
    </row>
    <row r="17" spans="1:9" ht="15.75" thickBot="1" x14ac:dyDescent="0.3">
      <c r="A17" s="442"/>
      <c r="B17" s="137" t="s">
        <v>58</v>
      </c>
      <c r="C17" s="156">
        <f>750*1.435/1.399</f>
        <v>769.29949964260186</v>
      </c>
      <c r="D17" s="154">
        <f t="shared" ref="D17:D18" si="2">C17*0.06</f>
        <v>46.15796997855611</v>
      </c>
      <c r="E17" s="154">
        <f t="shared" ref="E17:E18" si="3">C17*0.12</f>
        <v>92.315939957112221</v>
      </c>
      <c r="F17" s="157">
        <f>C17*6%</f>
        <v>46.15796997855611</v>
      </c>
      <c r="G17" s="157">
        <f>C17*6%</f>
        <v>46.15796997855611</v>
      </c>
      <c r="H17" s="158">
        <f>C17*15%</f>
        <v>115.39492494639028</v>
      </c>
      <c r="I17" s="140" t="s">
        <v>35</v>
      </c>
    </row>
    <row r="18" spans="1:9" ht="15.75" thickBot="1" x14ac:dyDescent="0.3">
      <c r="A18" s="443"/>
      <c r="B18" s="138" t="s">
        <v>59</v>
      </c>
      <c r="C18" s="160">
        <f>450*1.435/1.399</f>
        <v>461.5796997855611</v>
      </c>
      <c r="D18" s="154">
        <f t="shared" si="2"/>
        <v>27.694781987133666</v>
      </c>
      <c r="E18" s="154">
        <f t="shared" si="3"/>
        <v>55.389563974267332</v>
      </c>
      <c r="F18" s="161">
        <f>C18*6%</f>
        <v>27.694781987133666</v>
      </c>
      <c r="G18" s="161">
        <f>C18*6%</f>
        <v>27.694781987133666</v>
      </c>
      <c r="H18" s="162">
        <f>C18*15%</f>
        <v>69.236954967834166</v>
      </c>
      <c r="I18" s="141" t="s">
        <v>35</v>
      </c>
    </row>
    <row r="19" spans="1:9" ht="19.5" thickBot="1" x14ac:dyDescent="0.3">
      <c r="A19" s="438" t="s">
        <v>131</v>
      </c>
      <c r="B19" s="439"/>
      <c r="C19" s="439"/>
      <c r="D19" s="439"/>
      <c r="E19" s="439"/>
      <c r="F19" s="439"/>
      <c r="G19" s="439"/>
      <c r="H19" s="439"/>
      <c r="I19" s="440"/>
    </row>
    <row r="20" spans="1:9" x14ac:dyDescent="0.25">
      <c r="A20" s="432" t="s">
        <v>129</v>
      </c>
      <c r="B20" s="433"/>
      <c r="C20" s="433"/>
      <c r="D20" s="433"/>
      <c r="E20" s="433"/>
      <c r="F20" s="433"/>
      <c r="G20" s="433"/>
      <c r="H20" s="433"/>
      <c r="I20" s="434"/>
    </row>
    <row r="21" spans="1:9" ht="52.5" customHeight="1" thickBot="1" x14ac:dyDescent="0.3">
      <c r="A21" s="435"/>
      <c r="B21" s="436"/>
      <c r="C21" s="436"/>
      <c r="D21" s="436"/>
      <c r="E21" s="436"/>
      <c r="F21" s="436"/>
      <c r="G21" s="436"/>
      <c r="H21" s="436"/>
      <c r="I21" s="437"/>
    </row>
    <row r="22" spans="1:9" ht="24" customHeight="1" thickBot="1" x14ac:dyDescent="0.3">
      <c r="A22" s="411" t="s">
        <v>143</v>
      </c>
      <c r="B22" s="412"/>
      <c r="C22" s="412"/>
      <c r="D22" s="412"/>
      <c r="E22" s="412"/>
      <c r="F22" s="412"/>
      <c r="G22" s="412"/>
      <c r="H22" s="412"/>
      <c r="I22" s="413"/>
    </row>
    <row r="23" spans="1:9" ht="45" x14ac:dyDescent="0.25">
      <c r="A23" s="142" t="s">
        <v>52</v>
      </c>
      <c r="B23" s="143" t="s">
        <v>126</v>
      </c>
      <c r="C23" s="455" t="s">
        <v>125</v>
      </c>
      <c r="D23" s="455"/>
      <c r="E23" s="145" t="s">
        <v>127</v>
      </c>
      <c r="F23" s="446"/>
      <c r="G23" s="447"/>
      <c r="H23" s="447"/>
      <c r="I23" s="448"/>
    </row>
    <row r="24" spans="1:9" x14ac:dyDescent="0.25">
      <c r="A24" s="146">
        <v>1</v>
      </c>
      <c r="B24" s="5" t="s">
        <v>32</v>
      </c>
      <c r="C24" s="394">
        <v>2.6600000000000002E-2</v>
      </c>
      <c r="D24" s="394"/>
      <c r="E24" s="148">
        <v>2.87E-2</v>
      </c>
      <c r="F24" s="449"/>
      <c r="G24" s="450"/>
      <c r="H24" s="450"/>
      <c r="I24" s="451"/>
    </row>
    <row r="25" spans="1:9" ht="30" x14ac:dyDescent="0.25">
      <c r="A25" s="146" t="s">
        <v>33</v>
      </c>
      <c r="B25" s="5" t="s">
        <v>34</v>
      </c>
      <c r="C25" s="394">
        <v>0.28000000000000003</v>
      </c>
      <c r="D25" s="394"/>
      <c r="E25" s="148" t="s">
        <v>35</v>
      </c>
      <c r="F25" s="449"/>
      <c r="G25" s="450"/>
      <c r="H25" s="450"/>
      <c r="I25" s="451"/>
    </row>
    <row r="26" spans="1:9" x14ac:dyDescent="0.25">
      <c r="A26" s="146" t="s">
        <v>36</v>
      </c>
      <c r="B26" s="5" t="s">
        <v>37</v>
      </c>
      <c r="C26" s="394" t="s">
        <v>35</v>
      </c>
      <c r="D26" s="394"/>
      <c r="E26" s="148">
        <v>0.22579999999999997</v>
      </c>
      <c r="F26" s="449"/>
      <c r="G26" s="450"/>
      <c r="H26" s="450"/>
      <c r="I26" s="451"/>
    </row>
    <row r="27" spans="1:9" x14ac:dyDescent="0.25">
      <c r="A27" s="146">
        <v>3</v>
      </c>
      <c r="B27" s="5" t="s">
        <v>38</v>
      </c>
      <c r="C27" s="393">
        <v>6.6699999999999995E-2</v>
      </c>
      <c r="D27" s="393"/>
      <c r="E27" s="148">
        <v>7.17E-2</v>
      </c>
      <c r="F27" s="449"/>
      <c r="G27" s="450"/>
      <c r="H27" s="450"/>
      <c r="I27" s="451"/>
    </row>
    <row r="28" spans="1:9" x14ac:dyDescent="0.25">
      <c r="A28" s="146">
        <v>4</v>
      </c>
      <c r="B28" s="5" t="s">
        <v>39</v>
      </c>
      <c r="C28" s="393">
        <v>0.1</v>
      </c>
      <c r="D28" s="393"/>
      <c r="E28" s="148">
        <v>0.1075</v>
      </c>
      <c r="F28" s="449"/>
      <c r="G28" s="450"/>
      <c r="H28" s="450"/>
      <c r="I28" s="451"/>
    </row>
    <row r="29" spans="1:9" x14ac:dyDescent="0.25">
      <c r="A29" s="146">
        <v>5</v>
      </c>
      <c r="B29" s="5" t="s">
        <v>40</v>
      </c>
      <c r="C29" s="393">
        <v>9.3299999999999994E-2</v>
      </c>
      <c r="D29" s="393"/>
      <c r="E29" s="148">
        <v>0.10039999999999999</v>
      </c>
      <c r="F29" s="449"/>
      <c r="G29" s="450"/>
      <c r="H29" s="450"/>
      <c r="I29" s="451"/>
    </row>
    <row r="30" spans="1:9" x14ac:dyDescent="0.25">
      <c r="A30" s="146">
        <v>6</v>
      </c>
      <c r="B30" s="5" t="s">
        <v>41</v>
      </c>
      <c r="C30" s="393">
        <v>1.67E-2</v>
      </c>
      <c r="D30" s="393"/>
      <c r="E30" s="148">
        <v>1.7899999999999999E-2</v>
      </c>
      <c r="F30" s="449"/>
      <c r="G30" s="450"/>
      <c r="H30" s="450"/>
      <c r="I30" s="451"/>
    </row>
    <row r="31" spans="1:9" x14ac:dyDescent="0.25">
      <c r="A31" s="146">
        <v>7</v>
      </c>
      <c r="B31" s="5" t="s">
        <v>42</v>
      </c>
      <c r="C31" s="393">
        <v>2.6600000000000002E-2</v>
      </c>
      <c r="D31" s="393"/>
      <c r="E31" s="148">
        <v>2.87E-2</v>
      </c>
      <c r="F31" s="449"/>
      <c r="G31" s="450"/>
      <c r="H31" s="450"/>
      <c r="I31" s="451"/>
    </row>
    <row r="32" spans="1:9" x14ac:dyDescent="0.25">
      <c r="A32" s="146">
        <v>8</v>
      </c>
      <c r="B32" s="5" t="s">
        <v>43</v>
      </c>
      <c r="C32" s="393">
        <v>6.7000000000000004E-2</v>
      </c>
      <c r="D32" s="393"/>
      <c r="E32" s="148">
        <v>7.17E-2</v>
      </c>
      <c r="F32" s="449"/>
      <c r="G32" s="450"/>
      <c r="H32" s="450"/>
      <c r="I32" s="451"/>
    </row>
    <row r="33" spans="1:9" x14ac:dyDescent="0.25">
      <c r="A33" s="146">
        <v>9</v>
      </c>
      <c r="B33" s="5" t="s">
        <v>44</v>
      </c>
      <c r="C33" s="393">
        <v>3.3300000000000003E-2</v>
      </c>
      <c r="D33" s="393"/>
      <c r="E33" s="148">
        <v>3.5799999999999998E-2</v>
      </c>
      <c r="F33" s="449"/>
      <c r="G33" s="450"/>
      <c r="H33" s="450"/>
      <c r="I33" s="451"/>
    </row>
    <row r="34" spans="1:9" ht="30" x14ac:dyDescent="0.25">
      <c r="A34" s="146">
        <v>10</v>
      </c>
      <c r="B34" s="5" t="s">
        <v>53</v>
      </c>
      <c r="C34" s="393">
        <v>0.06</v>
      </c>
      <c r="D34" s="393"/>
      <c r="E34" s="148">
        <v>6.4500000000000002E-2</v>
      </c>
      <c r="F34" s="449"/>
      <c r="G34" s="450"/>
      <c r="H34" s="450"/>
      <c r="I34" s="451"/>
    </row>
    <row r="35" spans="1:9" x14ac:dyDescent="0.25">
      <c r="A35" s="146">
        <v>11</v>
      </c>
      <c r="B35" s="5" t="s">
        <v>45</v>
      </c>
      <c r="C35" s="393">
        <v>0.05</v>
      </c>
      <c r="D35" s="393"/>
      <c r="E35" s="148">
        <v>5.3800000000000001E-2</v>
      </c>
      <c r="F35" s="449"/>
      <c r="G35" s="450"/>
      <c r="H35" s="450"/>
      <c r="I35" s="451"/>
    </row>
    <row r="36" spans="1:9" x14ac:dyDescent="0.25">
      <c r="A36" s="146">
        <v>12</v>
      </c>
      <c r="B36" s="5" t="s">
        <v>46</v>
      </c>
      <c r="C36" s="393">
        <v>0.01</v>
      </c>
      <c r="D36" s="393"/>
      <c r="E36" s="148">
        <v>1.0700000000000001E-2</v>
      </c>
      <c r="F36" s="449"/>
      <c r="G36" s="450"/>
      <c r="H36" s="450"/>
      <c r="I36" s="451"/>
    </row>
    <row r="37" spans="1:9" x14ac:dyDescent="0.25">
      <c r="A37" s="146">
        <v>13</v>
      </c>
      <c r="B37" s="5" t="s">
        <v>47</v>
      </c>
      <c r="C37" s="393">
        <v>2.6600000000000002E-2</v>
      </c>
      <c r="D37" s="393"/>
      <c r="E37" s="148">
        <v>2.87E-2</v>
      </c>
      <c r="F37" s="449"/>
      <c r="G37" s="450"/>
      <c r="H37" s="450"/>
      <c r="I37" s="451"/>
    </row>
    <row r="38" spans="1:9" x14ac:dyDescent="0.25">
      <c r="A38" s="146">
        <v>14</v>
      </c>
      <c r="B38" s="5" t="s">
        <v>48</v>
      </c>
      <c r="C38" s="393">
        <v>2.6600000000000002E-2</v>
      </c>
      <c r="D38" s="393"/>
      <c r="E38" s="148">
        <v>2.87E-2</v>
      </c>
      <c r="F38" s="449"/>
      <c r="G38" s="450"/>
      <c r="H38" s="450"/>
      <c r="I38" s="451"/>
    </row>
    <row r="39" spans="1:9" x14ac:dyDescent="0.25">
      <c r="A39" s="146">
        <v>15</v>
      </c>
      <c r="B39" s="5" t="s">
        <v>49</v>
      </c>
      <c r="C39" s="393">
        <v>4.6699999999999998E-2</v>
      </c>
      <c r="D39" s="393"/>
      <c r="E39" s="148">
        <v>5.0199999999999995E-2</v>
      </c>
      <c r="F39" s="449"/>
      <c r="G39" s="450"/>
      <c r="H39" s="450"/>
      <c r="I39" s="451"/>
    </row>
    <row r="40" spans="1:9" x14ac:dyDescent="0.25">
      <c r="A40" s="146">
        <v>16</v>
      </c>
      <c r="B40" s="5" t="s">
        <v>50</v>
      </c>
      <c r="C40" s="393">
        <v>5.33E-2</v>
      </c>
      <c r="D40" s="393"/>
      <c r="E40" s="148">
        <v>5.7300000000000004E-2</v>
      </c>
      <c r="F40" s="449"/>
      <c r="G40" s="450"/>
      <c r="H40" s="450"/>
      <c r="I40" s="451"/>
    </row>
    <row r="41" spans="1:9" ht="30" x14ac:dyDescent="0.25">
      <c r="A41" s="146">
        <v>17</v>
      </c>
      <c r="B41" s="5" t="s">
        <v>51</v>
      </c>
      <c r="C41" s="394">
        <v>1.66E-2</v>
      </c>
      <c r="D41" s="394"/>
      <c r="E41" s="148">
        <v>1.7899999999999999E-2</v>
      </c>
      <c r="F41" s="449"/>
      <c r="G41" s="450"/>
      <c r="H41" s="450"/>
      <c r="I41" s="451"/>
    </row>
    <row r="42" spans="1:9" ht="15.75" thickBot="1" x14ac:dyDescent="0.3">
      <c r="A42" s="444" t="s">
        <v>128</v>
      </c>
      <c r="B42" s="445"/>
      <c r="C42" s="430">
        <f>SUM(C24:D41)</f>
        <v>0.99999999999999989</v>
      </c>
      <c r="D42" s="431"/>
      <c r="E42" s="164">
        <f>SUM(E24:E41)</f>
        <v>0.99999999999999989</v>
      </c>
      <c r="F42" s="452"/>
      <c r="G42" s="453"/>
      <c r="H42" s="453"/>
      <c r="I42" s="454"/>
    </row>
    <row r="43" spans="1:9" ht="15" customHeight="1" thickBot="1" x14ac:dyDescent="0.3">
      <c r="A43" s="395" t="s">
        <v>132</v>
      </c>
      <c r="B43" s="396"/>
      <c r="C43" s="396"/>
      <c r="D43" s="396"/>
      <c r="E43" s="396"/>
      <c r="F43" s="396"/>
      <c r="G43" s="396"/>
      <c r="H43" s="396"/>
      <c r="I43" s="397"/>
    </row>
    <row r="44" spans="1:9" ht="53.25" customHeight="1" x14ac:dyDescent="0.25">
      <c r="A44" s="459" t="s">
        <v>332</v>
      </c>
      <c r="B44" s="460"/>
      <c r="C44" s="460"/>
      <c r="D44" s="460"/>
      <c r="E44" s="460"/>
      <c r="F44" s="460"/>
      <c r="G44" s="460"/>
      <c r="H44" s="460"/>
      <c r="I44" s="461"/>
    </row>
    <row r="45" spans="1:9" ht="120.75" customHeight="1" thickBot="1" x14ac:dyDescent="0.3">
      <c r="A45" s="462"/>
      <c r="B45" s="463"/>
      <c r="C45" s="463"/>
      <c r="D45" s="463"/>
      <c r="E45" s="463"/>
      <c r="F45" s="463"/>
      <c r="G45" s="463"/>
      <c r="H45" s="463"/>
      <c r="I45" s="464"/>
    </row>
    <row r="46" spans="1:9" ht="21.75" thickBot="1" x14ac:dyDescent="0.3">
      <c r="A46" s="456" t="s">
        <v>133</v>
      </c>
      <c r="B46" s="457"/>
      <c r="C46" s="457"/>
      <c r="D46" s="457"/>
      <c r="E46" s="457"/>
      <c r="F46" s="457"/>
      <c r="G46" s="457"/>
      <c r="H46" s="457"/>
      <c r="I46" s="458"/>
    </row>
    <row r="47" spans="1:9" ht="15" customHeight="1" x14ac:dyDescent="0.25">
      <c r="A47" s="391" t="s">
        <v>54</v>
      </c>
      <c r="B47" s="392"/>
      <c r="C47" s="392" t="s">
        <v>60</v>
      </c>
      <c r="D47" s="392"/>
      <c r="E47" s="392"/>
      <c r="F47" s="392"/>
      <c r="G47" s="392"/>
      <c r="H47" s="392"/>
      <c r="I47" s="465"/>
    </row>
    <row r="48" spans="1:9" x14ac:dyDescent="0.25">
      <c r="A48" s="400" t="s">
        <v>61</v>
      </c>
      <c r="B48" s="401"/>
      <c r="C48" s="466" t="s">
        <v>62</v>
      </c>
      <c r="D48" s="466"/>
      <c r="E48" s="466"/>
      <c r="F48" s="466"/>
      <c r="G48" s="466"/>
      <c r="H48" s="466"/>
      <c r="I48" s="467"/>
    </row>
    <row r="49" spans="1:9" ht="15" customHeight="1" x14ac:dyDescent="0.25">
      <c r="A49" s="400" t="s">
        <v>64</v>
      </c>
      <c r="B49" s="401"/>
      <c r="C49" s="398" t="s">
        <v>63</v>
      </c>
      <c r="D49" s="398"/>
      <c r="E49" s="398"/>
      <c r="F49" s="398"/>
      <c r="G49" s="398"/>
      <c r="H49" s="398"/>
      <c r="I49" s="399"/>
    </row>
    <row r="50" spans="1:9" ht="15.75" thickBot="1" x14ac:dyDescent="0.3">
      <c r="A50" s="389" t="s">
        <v>75</v>
      </c>
      <c r="B50" s="390"/>
      <c r="C50" s="387" t="s">
        <v>65</v>
      </c>
      <c r="D50" s="387"/>
      <c r="E50" s="387"/>
      <c r="F50" s="387"/>
      <c r="G50" s="387"/>
      <c r="H50" s="387"/>
      <c r="I50" s="388"/>
    </row>
    <row r="52" spans="1:9" ht="66" customHeight="1" x14ac:dyDescent="0.25">
      <c r="A52" s="386" t="s">
        <v>327</v>
      </c>
      <c r="B52" s="386"/>
      <c r="C52" s="386"/>
      <c r="D52" s="386"/>
      <c r="E52" s="386"/>
      <c r="F52" s="386"/>
      <c r="G52" s="386"/>
      <c r="H52" s="386"/>
      <c r="I52" s="386"/>
    </row>
  </sheetData>
  <mergeCells count="53">
    <mergeCell ref="C23:D23"/>
    <mergeCell ref="A46:I46"/>
    <mergeCell ref="A44:I45"/>
    <mergeCell ref="C47:I47"/>
    <mergeCell ref="C48:I48"/>
    <mergeCell ref="A48:B48"/>
    <mergeCell ref="C36:D36"/>
    <mergeCell ref="C37:D37"/>
    <mergeCell ref="C38:D38"/>
    <mergeCell ref="C39:D39"/>
    <mergeCell ref="C28:D28"/>
    <mergeCell ref="C29:D29"/>
    <mergeCell ref="C30:D30"/>
    <mergeCell ref="C31:D31"/>
    <mergeCell ref="C32:D32"/>
    <mergeCell ref="C33:D33"/>
    <mergeCell ref="C24:D24"/>
    <mergeCell ref="C25:D25"/>
    <mergeCell ref="C26:D26"/>
    <mergeCell ref="C42:D42"/>
    <mergeCell ref="A6:I7"/>
    <mergeCell ref="C27:D27"/>
    <mergeCell ref="A20:I21"/>
    <mergeCell ref="A15:I15"/>
    <mergeCell ref="A19:I19"/>
    <mergeCell ref="A12:A14"/>
    <mergeCell ref="A16:A18"/>
    <mergeCell ref="A22:I22"/>
    <mergeCell ref="A42:B42"/>
    <mergeCell ref="F23:I42"/>
    <mergeCell ref="C34:D34"/>
    <mergeCell ref="C35:D35"/>
    <mergeCell ref="B2:I2"/>
    <mergeCell ref="B3:I3"/>
    <mergeCell ref="A10:I10"/>
    <mergeCell ref="A11:I11"/>
    <mergeCell ref="D8:I8"/>
    <mergeCell ref="A1:A3"/>
    <mergeCell ref="A4:I4"/>
    <mergeCell ref="A5:I5"/>
    <mergeCell ref="B1:I1"/>
    <mergeCell ref="C8:C9"/>
    <mergeCell ref="B8:B9"/>
    <mergeCell ref="A8:A9"/>
    <mergeCell ref="A52:I52"/>
    <mergeCell ref="C50:I50"/>
    <mergeCell ref="A50:B50"/>
    <mergeCell ref="A47:B47"/>
    <mergeCell ref="C40:D40"/>
    <mergeCell ref="C41:D41"/>
    <mergeCell ref="A43:I43"/>
    <mergeCell ref="C49:I49"/>
    <mergeCell ref="A49:B49"/>
  </mergeCells>
  <printOptions horizontalCentered="1" verticalCentered="1"/>
  <pageMargins left="0.31496062992125984" right="0.31496062992125984" top="0.35433070866141736" bottom="0.35433070866141736" header="0.31496062992125984" footer="0.31496062992125984"/>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9452-DE02-405A-A511-6E75F9E4F91C}">
  <dimension ref="A1:J13"/>
  <sheetViews>
    <sheetView view="pageBreakPreview" zoomScale="70" zoomScaleNormal="100" zoomScaleSheetLayoutView="70" workbookViewId="0">
      <selection activeCell="J18" sqref="J18"/>
    </sheetView>
  </sheetViews>
  <sheetFormatPr defaultRowHeight="15" x14ac:dyDescent="0.25"/>
  <cols>
    <col min="1" max="1" width="9.140625" style="3"/>
    <col min="2" max="2" width="41.5703125" style="3" customWidth="1"/>
    <col min="3" max="3" width="9.140625" style="3"/>
    <col min="4" max="4" width="12.85546875" style="3" customWidth="1"/>
    <col min="5" max="5" width="18.5703125" style="3" customWidth="1"/>
    <col min="6" max="6" width="13.85546875" style="3" customWidth="1"/>
    <col min="7" max="7" width="11.28515625" style="3" customWidth="1"/>
    <col min="8" max="8" width="11.42578125" style="3" customWidth="1"/>
    <col min="9" max="9" width="9.140625" style="3"/>
    <col min="10" max="10" width="49.5703125" style="3" customWidth="1"/>
    <col min="11" max="16384" width="9.140625" style="3"/>
  </cols>
  <sheetData>
    <row r="1" spans="1:10" ht="37.5" customHeight="1" thickBot="1" x14ac:dyDescent="0.3">
      <c r="A1" s="572" t="s">
        <v>315</v>
      </c>
      <c r="B1" s="573"/>
      <c r="C1" s="573"/>
      <c r="D1" s="573"/>
      <c r="E1" s="573"/>
      <c r="F1" s="573"/>
      <c r="G1" s="573"/>
      <c r="H1" s="573"/>
      <c r="I1" s="573"/>
      <c r="J1" s="574"/>
    </row>
    <row r="2" spans="1:10" ht="120.75" thickBot="1" x14ac:dyDescent="0.3">
      <c r="A2" s="274" t="s">
        <v>52</v>
      </c>
      <c r="B2" s="275" t="s">
        <v>155</v>
      </c>
      <c r="C2" s="310" t="s">
        <v>72</v>
      </c>
      <c r="D2" s="275" t="s">
        <v>79</v>
      </c>
      <c r="E2" s="275" t="s">
        <v>73</v>
      </c>
      <c r="F2" s="276" t="s">
        <v>80</v>
      </c>
      <c r="G2" s="275" t="s">
        <v>333</v>
      </c>
      <c r="H2" s="277" t="s">
        <v>84</v>
      </c>
      <c r="I2" s="602" t="s">
        <v>87</v>
      </c>
      <c r="J2" s="603"/>
    </row>
    <row r="3" spans="1:10" ht="44.25" customHeight="1" x14ac:dyDescent="0.25">
      <c r="A3" s="4">
        <v>1</v>
      </c>
      <c r="B3" s="17"/>
      <c r="C3" s="16"/>
      <c r="D3" s="9"/>
      <c r="E3" s="11"/>
      <c r="F3" s="186">
        <f t="shared" ref="F3:F7" si="0">D3*E3</f>
        <v>0</v>
      </c>
      <c r="G3" s="362"/>
      <c r="H3" s="250">
        <f t="shared" ref="H3:H7" si="1">F3+G3</f>
        <v>0</v>
      </c>
      <c r="I3" s="605" t="s">
        <v>322</v>
      </c>
      <c r="J3" s="606"/>
    </row>
    <row r="4" spans="1:10" ht="46.5" customHeight="1" x14ac:dyDescent="0.25">
      <c r="A4" s="4">
        <v>2</v>
      </c>
      <c r="B4" s="17"/>
      <c r="C4" s="16"/>
      <c r="D4" s="9"/>
      <c r="E4" s="76"/>
      <c r="F4" s="186">
        <f t="shared" si="0"/>
        <v>0</v>
      </c>
      <c r="G4" s="362"/>
      <c r="H4" s="250">
        <f t="shared" si="1"/>
        <v>0</v>
      </c>
      <c r="I4" s="607"/>
      <c r="J4" s="608"/>
    </row>
    <row r="5" spans="1:10" ht="44.25" customHeight="1" x14ac:dyDescent="0.25">
      <c r="A5" s="4">
        <v>3</v>
      </c>
      <c r="B5" s="17"/>
      <c r="C5" s="16"/>
      <c r="D5" s="9"/>
      <c r="E5" s="76"/>
      <c r="F5" s="186">
        <f t="shared" si="0"/>
        <v>0</v>
      </c>
      <c r="G5" s="362"/>
      <c r="H5" s="250">
        <f t="shared" si="1"/>
        <v>0</v>
      </c>
      <c r="I5" s="607"/>
      <c r="J5" s="608"/>
    </row>
    <row r="6" spans="1:10" ht="62.25" customHeight="1" x14ac:dyDescent="0.25">
      <c r="A6" s="4">
        <v>4</v>
      </c>
      <c r="B6" s="42"/>
      <c r="C6" s="16"/>
      <c r="D6" s="9"/>
      <c r="E6" s="76"/>
      <c r="F6" s="186">
        <f t="shared" si="0"/>
        <v>0</v>
      </c>
      <c r="G6" s="362"/>
      <c r="H6" s="250">
        <f t="shared" si="1"/>
        <v>0</v>
      </c>
      <c r="I6" s="607"/>
      <c r="J6" s="608"/>
    </row>
    <row r="7" spans="1:10" ht="57.75" customHeight="1" x14ac:dyDescent="0.25">
      <c r="A7" s="4">
        <v>5</v>
      </c>
      <c r="B7" s="17"/>
      <c r="C7" s="16"/>
      <c r="D7" s="9"/>
      <c r="E7" s="76"/>
      <c r="F7" s="186">
        <f t="shared" si="0"/>
        <v>0</v>
      </c>
      <c r="G7" s="362"/>
      <c r="H7" s="250">
        <f t="shared" si="1"/>
        <v>0</v>
      </c>
      <c r="I7" s="604"/>
      <c r="J7" s="556"/>
    </row>
    <row r="8" spans="1:10" x14ac:dyDescent="0.25">
      <c r="A8" s="77"/>
      <c r="B8" s="78"/>
      <c r="C8" s="78"/>
      <c r="D8" s="78"/>
      <c r="E8" s="78"/>
      <c r="F8" s="78"/>
      <c r="G8" s="78"/>
      <c r="H8" s="79"/>
      <c r="I8" s="65"/>
      <c r="J8" s="67"/>
    </row>
    <row r="9" spans="1:10" ht="15.75" thickBot="1" x14ac:dyDescent="0.3">
      <c r="A9" s="589" t="s">
        <v>316</v>
      </c>
      <c r="B9" s="590"/>
      <c r="C9" s="590"/>
      <c r="D9" s="590"/>
      <c r="E9" s="591"/>
      <c r="F9" s="308">
        <f>SUM(F3:F8)</f>
        <v>0</v>
      </c>
      <c r="G9" s="308">
        <f>SUM(G3:G8)</f>
        <v>0</v>
      </c>
      <c r="H9" s="336">
        <f>SUM(H3:H8)</f>
        <v>0</v>
      </c>
      <c r="I9" s="325"/>
      <c r="J9" s="326"/>
    </row>
    <row r="11" spans="1:10" x14ac:dyDescent="0.25">
      <c r="A11" s="533" t="s">
        <v>270</v>
      </c>
      <c r="B11" s="533"/>
      <c r="C11" s="533"/>
      <c r="D11" s="533"/>
      <c r="E11" s="533"/>
      <c r="F11" s="533"/>
      <c r="G11" s="533"/>
      <c r="H11" s="533"/>
      <c r="I11" s="533"/>
      <c r="J11" s="533"/>
    </row>
    <row r="12" spans="1:10" x14ac:dyDescent="0.25">
      <c r="A12" s="533" t="s">
        <v>250</v>
      </c>
      <c r="B12" s="533"/>
      <c r="C12" s="533"/>
      <c r="D12" s="533"/>
      <c r="E12" s="533"/>
      <c r="F12" s="533"/>
      <c r="G12" s="533"/>
      <c r="H12" s="533"/>
      <c r="I12" s="533"/>
      <c r="J12" s="12"/>
    </row>
    <row r="13" spans="1:10" x14ac:dyDescent="0.25">
      <c r="A13" s="3" t="s">
        <v>331</v>
      </c>
    </row>
  </sheetData>
  <mergeCells count="7">
    <mergeCell ref="A11:J11"/>
    <mergeCell ref="A12:I12"/>
    <mergeCell ref="A1:J1"/>
    <mergeCell ref="I2:J2"/>
    <mergeCell ref="I3:J6"/>
    <mergeCell ref="A9:E9"/>
    <mergeCell ref="I7:J7"/>
  </mergeCells>
  <printOptions horizontalCentered="1" verticalCentered="1"/>
  <pageMargins left="0.31496062992125984" right="0.31496062992125984" top="0.35433070866141736" bottom="0.35433070866141736" header="0.31496062992125984" footer="0.31496062992125984"/>
  <pageSetup paperSize="9" scale="76"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3A08-293E-4143-86AF-1D32A1D798C4}">
  <dimension ref="A1:L37"/>
  <sheetViews>
    <sheetView view="pageBreakPreview" topLeftCell="A5" zoomScaleNormal="90" zoomScaleSheetLayoutView="100" workbookViewId="0">
      <selection activeCell="F12" sqref="F12"/>
    </sheetView>
  </sheetViews>
  <sheetFormatPr defaultRowHeight="15" x14ac:dyDescent="0.25"/>
  <cols>
    <col min="1" max="2" width="9.140625" style="3"/>
    <col min="3" max="3" width="37.7109375" style="3" customWidth="1"/>
    <col min="4" max="4" width="20.7109375" style="3" customWidth="1"/>
    <col min="5" max="5" width="19.5703125" style="3" customWidth="1"/>
    <col min="6" max="6" width="21.7109375" style="3" customWidth="1"/>
    <col min="7" max="7" width="16.140625" style="3" customWidth="1"/>
    <col min="8" max="8" width="16.85546875" style="3" customWidth="1"/>
    <col min="9" max="9" width="20.140625" style="3" customWidth="1"/>
    <col min="10" max="10" width="23.42578125" style="3" customWidth="1"/>
    <col min="11" max="11" width="25.42578125" style="3" customWidth="1"/>
    <col min="12" max="12" width="10.140625" style="3" bestFit="1" customWidth="1"/>
    <col min="13" max="16384" width="9.140625" style="3"/>
  </cols>
  <sheetData>
    <row r="1" spans="1:12" ht="15.75" x14ac:dyDescent="0.25">
      <c r="A1" s="368" t="e" vm="1">
        <v>#VALUE!</v>
      </c>
      <c r="B1" s="369"/>
      <c r="C1" s="374" t="s">
        <v>69</v>
      </c>
      <c r="D1" s="374"/>
      <c r="E1" s="374"/>
      <c r="F1" s="374"/>
      <c r="G1" s="374"/>
      <c r="H1" s="374"/>
      <c r="I1" s="374"/>
      <c r="J1" s="374"/>
      <c r="K1" s="374"/>
      <c r="L1" s="374"/>
    </row>
    <row r="2" spans="1:12" ht="26.25" customHeight="1" x14ac:dyDescent="0.25">
      <c r="A2" s="370"/>
      <c r="B2" s="371"/>
      <c r="C2" s="375" t="s">
        <v>108</v>
      </c>
      <c r="D2" s="375"/>
      <c r="E2" s="375"/>
      <c r="F2" s="375"/>
      <c r="G2" s="375"/>
      <c r="H2" s="375"/>
      <c r="I2" s="375"/>
      <c r="J2" s="375"/>
      <c r="K2" s="375"/>
      <c r="L2" s="375"/>
    </row>
    <row r="3" spans="1:12" ht="29.25" customHeight="1" x14ac:dyDescent="0.25">
      <c r="A3" s="372"/>
      <c r="B3" s="373"/>
      <c r="C3" s="376" t="s">
        <v>325</v>
      </c>
      <c r="D3" s="376"/>
      <c r="E3" s="376"/>
      <c r="F3" s="376"/>
      <c r="G3" s="376"/>
      <c r="H3" s="376"/>
      <c r="I3" s="376"/>
      <c r="J3" s="376"/>
      <c r="K3" s="376"/>
      <c r="L3" s="376"/>
    </row>
    <row r="4" spans="1:12" x14ac:dyDescent="0.25">
      <c r="A4" s="377" t="s">
        <v>70</v>
      </c>
      <c r="B4" s="377"/>
      <c r="C4" s="377"/>
      <c r="D4" s="378"/>
      <c r="E4" s="378"/>
      <c r="F4" s="378"/>
      <c r="G4" s="378"/>
      <c r="H4" s="378"/>
      <c r="I4" s="378"/>
      <c r="J4" s="378"/>
      <c r="K4" s="378"/>
      <c r="L4" s="378"/>
    </row>
    <row r="5" spans="1:12" x14ac:dyDescent="0.25">
      <c r="A5" s="377" t="s">
        <v>71</v>
      </c>
      <c r="B5" s="377"/>
      <c r="C5" s="377"/>
      <c r="D5" s="378"/>
      <c r="E5" s="378"/>
      <c r="F5" s="378"/>
      <c r="G5" s="378"/>
      <c r="H5" s="378"/>
      <c r="I5" s="378"/>
      <c r="J5" s="378"/>
      <c r="K5" s="378"/>
      <c r="L5" s="378"/>
    </row>
    <row r="6" spans="1:12" x14ac:dyDescent="0.25">
      <c r="A6" s="377" t="s">
        <v>66</v>
      </c>
      <c r="B6" s="377"/>
      <c r="C6" s="377"/>
      <c r="D6" s="378"/>
      <c r="E6" s="378"/>
      <c r="F6" s="378"/>
      <c r="G6" s="378"/>
      <c r="H6" s="378"/>
      <c r="I6" s="378"/>
      <c r="J6" s="378"/>
      <c r="K6" s="378"/>
      <c r="L6" s="378"/>
    </row>
    <row r="7" spans="1:12" x14ac:dyDescent="0.25">
      <c r="A7" s="377" t="s">
        <v>67</v>
      </c>
      <c r="B7" s="377"/>
      <c r="C7" s="377"/>
      <c r="D7" s="378"/>
      <c r="E7" s="378"/>
      <c r="F7" s="378"/>
      <c r="G7" s="378"/>
      <c r="H7" s="378"/>
      <c r="I7" s="378"/>
      <c r="J7" s="378"/>
      <c r="K7" s="378"/>
      <c r="L7" s="378"/>
    </row>
    <row r="8" spans="1:12" x14ac:dyDescent="0.25">
      <c r="A8" s="377" t="s">
        <v>68</v>
      </c>
      <c r="B8" s="377"/>
      <c r="C8" s="377"/>
      <c r="D8" s="378"/>
      <c r="E8" s="378"/>
      <c r="F8" s="378"/>
      <c r="G8" s="378"/>
      <c r="H8" s="378"/>
      <c r="I8" s="378"/>
      <c r="J8" s="378"/>
      <c r="K8" s="378"/>
      <c r="L8" s="378"/>
    </row>
    <row r="9" spans="1:12" x14ac:dyDescent="0.25">
      <c r="A9" s="379" t="s">
        <v>121</v>
      </c>
      <c r="B9" s="379"/>
      <c r="C9" s="379"/>
      <c r="D9" s="379"/>
      <c r="E9" s="379"/>
      <c r="F9" s="379"/>
      <c r="G9" s="379"/>
      <c r="H9" s="379"/>
      <c r="I9" s="379"/>
      <c r="J9" s="379"/>
      <c r="K9" s="379"/>
      <c r="L9" s="379"/>
    </row>
    <row r="10" spans="1:12" ht="17.25" x14ac:dyDescent="0.25">
      <c r="A10" s="380" t="s">
        <v>0</v>
      </c>
      <c r="B10" s="381" t="s">
        <v>14</v>
      </c>
      <c r="C10" s="382" t="s">
        <v>28</v>
      </c>
      <c r="D10" s="382" t="s">
        <v>1</v>
      </c>
      <c r="E10" s="382" t="s">
        <v>29</v>
      </c>
      <c r="F10" s="382" t="s">
        <v>74</v>
      </c>
      <c r="G10" s="383" t="s">
        <v>30</v>
      </c>
      <c r="H10" s="383"/>
      <c r="I10" s="383"/>
      <c r="J10" s="383"/>
      <c r="K10" s="383"/>
      <c r="L10" s="383"/>
    </row>
    <row r="11" spans="1:12" ht="30" x14ac:dyDescent="0.25">
      <c r="A11" s="380"/>
      <c r="B11" s="381"/>
      <c r="C11" s="382"/>
      <c r="D11" s="382"/>
      <c r="E11" s="382"/>
      <c r="F11" s="382"/>
      <c r="G11" s="342" t="s">
        <v>264</v>
      </c>
      <c r="H11" s="343" t="s">
        <v>2</v>
      </c>
      <c r="I11" s="343" t="s">
        <v>3</v>
      </c>
      <c r="J11" s="343" t="s">
        <v>4</v>
      </c>
      <c r="K11" s="342" t="s">
        <v>5</v>
      </c>
      <c r="L11" s="342" t="s">
        <v>6</v>
      </c>
    </row>
    <row r="12" spans="1:12" x14ac:dyDescent="0.25">
      <c r="A12" s="344">
        <v>1</v>
      </c>
      <c r="B12" s="344" t="s">
        <v>15</v>
      </c>
      <c r="C12" s="14" t="s">
        <v>7</v>
      </c>
      <c r="D12" s="359">
        <f>'Β1_L41.09_ΔΑΠΑΝΕΣ ΑΠΟΚΤ. ΓΗΣ'!J8</f>
        <v>0</v>
      </c>
      <c r="E12" s="345"/>
      <c r="F12" s="356" t="e">
        <f>D12/$D$23</f>
        <v>#DIV/0!</v>
      </c>
      <c r="G12" s="84"/>
      <c r="H12" s="85"/>
      <c r="I12" s="85"/>
      <c r="J12" s="85"/>
      <c r="K12" s="85"/>
      <c r="L12" s="85"/>
    </row>
    <row r="13" spans="1:12" ht="47.25" x14ac:dyDescent="0.25">
      <c r="A13" s="344">
        <v>2</v>
      </c>
      <c r="B13" s="344" t="s">
        <v>17</v>
      </c>
      <c r="C13" s="14" t="s">
        <v>31</v>
      </c>
      <c r="D13" s="359">
        <f>'Β2_L41.01_ΝΕΕΣ ΚΤΙΡ. ΥΠΟΔΟΜΕΣ'!H45+'Β2_L41.01_ΝΕΕΣ ΚΤΙΡ. ΥΠΟΔΟΜΕΣ'!H54+'Β3_L41.01_ΕΠΙΣΚΕΥΗ-ΑΝΑΚΑΙΝΙΣΗ'!H50+'Β3_L41.01_ΕΠΙΣΚΕΥΗ-ΑΝΑΚΑΙΝΙΣΗ'!H63+'Β4_L41.01_ΠΕΡ. ΧΩΡ. '!H15</f>
        <v>0</v>
      </c>
      <c r="E13" s="345"/>
      <c r="F13" s="356" t="e">
        <f t="shared" ref="F13:F20" si="0">D13/$D$23</f>
        <v>#DIV/0!</v>
      </c>
      <c r="G13" s="86"/>
      <c r="H13" s="86"/>
      <c r="I13" s="86"/>
      <c r="J13" s="86"/>
      <c r="K13" s="85"/>
      <c r="L13" s="85"/>
    </row>
    <row r="14" spans="1:12" x14ac:dyDescent="0.25">
      <c r="A14" s="344">
        <v>3</v>
      </c>
      <c r="B14" s="344" t="s">
        <v>18</v>
      </c>
      <c r="C14" s="14" t="s">
        <v>8</v>
      </c>
      <c r="D14" s="359">
        <f>'Β5_L41.02_MΗΧ. &amp; L 41.04_ΑΠΕ'!H13</f>
        <v>0</v>
      </c>
      <c r="E14" s="345"/>
      <c r="F14" s="356" t="e">
        <f t="shared" si="0"/>
        <v>#DIV/0!</v>
      </c>
      <c r="G14" s="86"/>
      <c r="H14" s="86"/>
      <c r="I14" s="86"/>
      <c r="J14" s="86"/>
      <c r="K14" s="85"/>
      <c r="L14" s="85"/>
    </row>
    <row r="15" spans="1:12" x14ac:dyDescent="0.25">
      <c r="A15" s="344">
        <v>4</v>
      </c>
      <c r="B15" s="344" t="s">
        <v>19</v>
      </c>
      <c r="C15" s="14" t="s">
        <v>9</v>
      </c>
      <c r="D15" s="359">
        <f>'Β6_L41.03_ΛΟΙΠΟΣ ΕΞΟΠΛΙΣΜΟΣ'!H9</f>
        <v>0</v>
      </c>
      <c r="E15" s="345"/>
      <c r="F15" s="356" t="e">
        <f t="shared" si="0"/>
        <v>#DIV/0!</v>
      </c>
      <c r="G15" s="85"/>
      <c r="H15" s="85"/>
      <c r="I15" s="85"/>
      <c r="J15" s="85"/>
      <c r="K15" s="85"/>
      <c r="L15" s="85"/>
    </row>
    <row r="16" spans="1:12" x14ac:dyDescent="0.25">
      <c r="A16" s="344">
        <v>5</v>
      </c>
      <c r="B16" s="344" t="s">
        <v>20</v>
      </c>
      <c r="C16" s="14" t="s">
        <v>10</v>
      </c>
      <c r="D16" s="359">
        <f>'Β5_L41.02_MΗΧ. &amp; L 41.04_ΑΠΕ'!H26</f>
        <v>0</v>
      </c>
      <c r="E16" s="345"/>
      <c r="F16" s="356" t="e">
        <f t="shared" si="0"/>
        <v>#DIV/0!</v>
      </c>
      <c r="G16" s="85"/>
      <c r="H16" s="85"/>
      <c r="I16" s="85"/>
      <c r="J16" s="85"/>
      <c r="K16" s="85"/>
      <c r="L16" s="85"/>
    </row>
    <row r="17" spans="1:12" ht="45" x14ac:dyDescent="0.25">
      <c r="A17" s="344">
        <v>6</v>
      </c>
      <c r="B17" s="344" t="s">
        <v>16</v>
      </c>
      <c r="C17" s="14" t="s">
        <v>11</v>
      </c>
      <c r="D17" s="359">
        <f>'Β7_L41.05-L41.06-L41.07-L41.10'!H31</f>
        <v>0</v>
      </c>
      <c r="E17" s="345"/>
      <c r="F17" s="356" t="e">
        <f t="shared" si="0"/>
        <v>#DIV/0!</v>
      </c>
      <c r="G17" s="85"/>
      <c r="H17" s="85"/>
      <c r="I17" s="85"/>
      <c r="J17" s="85"/>
      <c r="K17" s="85"/>
      <c r="L17" s="85"/>
    </row>
    <row r="18" spans="1:12" x14ac:dyDescent="0.25">
      <c r="A18" s="344">
        <v>7</v>
      </c>
      <c r="B18" s="344" t="s">
        <v>23</v>
      </c>
      <c r="C18" s="346" t="s">
        <v>12</v>
      </c>
      <c r="D18" s="359">
        <f>'Β7_L41.05-L41.06-L41.07-L41.10'!H20</f>
        <v>0</v>
      </c>
      <c r="E18" s="345"/>
      <c r="F18" s="356" t="e">
        <f t="shared" si="0"/>
        <v>#DIV/0!</v>
      </c>
      <c r="G18" s="85"/>
      <c r="H18" s="85"/>
      <c r="I18" s="85"/>
      <c r="J18" s="85"/>
      <c r="K18" s="85"/>
      <c r="L18" s="85"/>
    </row>
    <row r="19" spans="1:12" x14ac:dyDescent="0.25">
      <c r="A19" s="344">
        <v>8</v>
      </c>
      <c r="B19" s="344" t="s">
        <v>24</v>
      </c>
      <c r="C19" s="14" t="s">
        <v>13</v>
      </c>
      <c r="D19" s="359">
        <f>'Β8_L41.08_ΟΡΓΑΝΩΣΗ ΠΟΛ.ΔΡΩΜΕΝΩΝ'!H9</f>
        <v>0</v>
      </c>
      <c r="E19" s="345"/>
      <c r="F19" s="356" t="e">
        <f t="shared" si="0"/>
        <v>#DIV/0!</v>
      </c>
      <c r="G19" s="85"/>
      <c r="H19" s="85"/>
      <c r="I19" s="85"/>
      <c r="J19" s="85"/>
      <c r="K19" s="85"/>
      <c r="L19" s="85"/>
    </row>
    <row r="20" spans="1:12" x14ac:dyDescent="0.25">
      <c r="A20" s="344">
        <v>9</v>
      </c>
      <c r="B20" s="344" t="s">
        <v>21</v>
      </c>
      <c r="C20" s="14" t="s">
        <v>156</v>
      </c>
      <c r="D20" s="359">
        <f>'Β7_L41.05-L41.06-L41.07-L41.10'!H6</f>
        <v>0</v>
      </c>
      <c r="E20" s="345"/>
      <c r="F20" s="356" t="e">
        <f t="shared" si="0"/>
        <v>#DIV/0!</v>
      </c>
      <c r="G20" s="85"/>
      <c r="H20" s="85"/>
      <c r="I20" s="85"/>
      <c r="J20" s="85"/>
      <c r="K20" s="85"/>
      <c r="L20" s="85"/>
    </row>
    <row r="21" spans="1:12" ht="45" x14ac:dyDescent="0.25">
      <c r="A21" s="344">
        <v>10</v>
      </c>
      <c r="B21" s="344" t="s">
        <v>22</v>
      </c>
      <c r="C21" s="14" t="s">
        <v>109</v>
      </c>
      <c r="D21" s="359">
        <f>'Β7_L41.05-L41.06-L41.07-L41.10'!H11</f>
        <v>0</v>
      </c>
      <c r="E21" s="345"/>
      <c r="F21" s="356" t="e">
        <f>(D21)/$D$23</f>
        <v>#DIV/0!</v>
      </c>
      <c r="G21" s="85"/>
      <c r="H21" s="85"/>
      <c r="I21" s="85"/>
      <c r="J21" s="85"/>
      <c r="K21" s="85"/>
      <c r="L21" s="85"/>
    </row>
    <row r="22" spans="1:12" ht="30" x14ac:dyDescent="0.25">
      <c r="A22" s="347">
        <v>11</v>
      </c>
      <c r="B22" s="341"/>
      <c r="C22" s="348" t="s">
        <v>265</v>
      </c>
      <c r="D22" s="357">
        <f>SUM(D12:D21)</f>
        <v>0</v>
      </c>
      <c r="E22" s="357">
        <f>SUM(E12:E21)</f>
        <v>0</v>
      </c>
      <c r="F22" s="358" t="e">
        <f>SUM(F12:F21)</f>
        <v>#DIV/0!</v>
      </c>
      <c r="G22" s="358">
        <f>SUM(G12:G21)</f>
        <v>0</v>
      </c>
      <c r="H22" s="358">
        <f t="shared" ref="H22:L22" si="1">SUM(H12:H21)</f>
        <v>0</v>
      </c>
      <c r="I22" s="358">
        <f t="shared" si="1"/>
        <v>0</v>
      </c>
      <c r="J22" s="358">
        <f t="shared" si="1"/>
        <v>0</v>
      </c>
      <c r="K22" s="358">
        <f t="shared" si="1"/>
        <v>0</v>
      </c>
      <c r="L22" s="358">
        <f t="shared" si="1"/>
        <v>0</v>
      </c>
    </row>
    <row r="23" spans="1:12" ht="45" x14ac:dyDescent="0.25">
      <c r="A23" s="349">
        <v>12</v>
      </c>
      <c r="B23" s="350"/>
      <c r="C23" s="351" t="s">
        <v>220</v>
      </c>
      <c r="D23" s="360">
        <f>D22+E22</f>
        <v>0</v>
      </c>
      <c r="E23" s="385" t="s">
        <v>324</v>
      </c>
      <c r="F23" s="385"/>
      <c r="G23" s="385"/>
      <c r="H23" s="385"/>
      <c r="I23" s="385"/>
      <c r="J23" s="385"/>
      <c r="K23" s="385"/>
      <c r="L23" s="361" t="str">
        <f>IF(D23&gt;400000,"ΥΠΕΡΒΑΣΗ","ΟΚ")</f>
        <v>ΟΚ</v>
      </c>
    </row>
    <row r="24" spans="1:12" x14ac:dyDescent="0.25">
      <c r="A24" s="352"/>
      <c r="B24" s="352"/>
      <c r="C24" s="353"/>
      <c r="D24" s="353"/>
      <c r="E24" s="353"/>
      <c r="F24" s="353"/>
      <c r="G24" s="353"/>
      <c r="H24" s="353"/>
      <c r="I24" s="353"/>
      <c r="J24" s="353"/>
      <c r="K24" s="353"/>
      <c r="L24" s="353"/>
    </row>
    <row r="25" spans="1:12" x14ac:dyDescent="0.25">
      <c r="A25" s="384" t="s">
        <v>271</v>
      </c>
      <c r="B25" s="384"/>
      <c r="C25" s="384"/>
      <c r="D25" s="384"/>
      <c r="E25" s="384"/>
      <c r="F25" s="384"/>
      <c r="G25" s="384"/>
      <c r="H25" s="384"/>
      <c r="I25" s="384"/>
      <c r="J25" s="384"/>
      <c r="K25" s="384"/>
      <c r="L25" s="384"/>
    </row>
    <row r="26" spans="1:12" x14ac:dyDescent="0.25">
      <c r="A26" s="384" t="s">
        <v>25</v>
      </c>
      <c r="B26" s="384"/>
      <c r="C26" s="384"/>
      <c r="D26" s="384"/>
      <c r="E26" s="384"/>
      <c r="F26" s="384"/>
      <c r="G26" s="384"/>
      <c r="H26" s="384"/>
      <c r="I26" s="384"/>
      <c r="J26" s="384"/>
      <c r="K26" s="384"/>
      <c r="L26" s="384"/>
    </row>
    <row r="27" spans="1:12" x14ac:dyDescent="0.25">
      <c r="A27" s="384" t="s">
        <v>26</v>
      </c>
      <c r="B27" s="384"/>
      <c r="C27" s="384"/>
      <c r="D27" s="384"/>
      <c r="E27" s="384"/>
      <c r="F27" s="384"/>
      <c r="G27" s="384"/>
      <c r="H27" s="384"/>
      <c r="I27" s="384"/>
      <c r="J27" s="384"/>
      <c r="K27" s="384"/>
      <c r="L27" s="384"/>
    </row>
    <row r="28" spans="1:12" x14ac:dyDescent="0.25">
      <c r="A28" s="384" t="s">
        <v>27</v>
      </c>
      <c r="B28" s="384"/>
      <c r="C28" s="384"/>
      <c r="D28" s="384"/>
      <c r="E28" s="384"/>
      <c r="F28" s="384"/>
      <c r="G28" s="384"/>
      <c r="H28" s="384"/>
      <c r="I28" s="384"/>
      <c r="J28" s="384"/>
      <c r="K28" s="384"/>
      <c r="L28" s="384"/>
    </row>
    <row r="29" spans="1:12" x14ac:dyDescent="0.25">
      <c r="A29" s="384" t="s">
        <v>334</v>
      </c>
      <c r="B29" s="384"/>
      <c r="C29" s="384"/>
      <c r="D29" s="384"/>
      <c r="E29" s="384"/>
      <c r="F29" s="384"/>
      <c r="G29" s="384"/>
      <c r="H29" s="384"/>
      <c r="I29" s="384"/>
      <c r="J29" s="384"/>
      <c r="K29" s="384"/>
      <c r="L29" s="384"/>
    </row>
    <row r="30" spans="1:12" x14ac:dyDescent="0.25">
      <c r="A30" s="352"/>
      <c r="B30" s="352"/>
      <c r="C30" s="353"/>
      <c r="D30" s="353"/>
      <c r="E30" s="353"/>
      <c r="F30" s="353"/>
      <c r="G30" s="353"/>
      <c r="H30" s="353"/>
      <c r="I30" s="353"/>
      <c r="J30" s="353"/>
      <c r="K30" s="353"/>
      <c r="L30" s="353"/>
    </row>
    <row r="31" spans="1:12" x14ac:dyDescent="0.25">
      <c r="A31" s="352"/>
      <c r="B31" s="352"/>
      <c r="C31" s="353"/>
      <c r="D31" s="353"/>
      <c r="E31" s="353"/>
      <c r="F31" s="353"/>
      <c r="G31" s="354"/>
      <c r="H31" s="353"/>
      <c r="I31" s="353"/>
      <c r="J31" s="353"/>
      <c r="K31" s="353"/>
      <c r="L31" s="353"/>
    </row>
    <row r="32" spans="1:12" x14ac:dyDescent="0.25">
      <c r="A32" s="352"/>
      <c r="B32" s="352"/>
      <c r="C32" s="353"/>
      <c r="D32" s="353"/>
      <c r="E32" s="353"/>
      <c r="F32" s="353"/>
      <c r="G32" s="355"/>
      <c r="H32" s="353"/>
      <c r="I32" s="353"/>
      <c r="J32" s="353"/>
      <c r="K32" s="353"/>
      <c r="L32" s="353"/>
    </row>
    <row r="33" spans="1:12" x14ac:dyDescent="0.25">
      <c r="A33" s="352"/>
      <c r="B33" s="352"/>
      <c r="C33" s="353"/>
      <c r="D33" s="353"/>
      <c r="E33" s="353"/>
      <c r="F33" s="353"/>
      <c r="G33" s="355"/>
      <c r="H33" s="353"/>
      <c r="I33" s="353"/>
      <c r="J33" s="353"/>
      <c r="K33" s="353"/>
      <c r="L33" s="353"/>
    </row>
    <row r="34" spans="1:12" x14ac:dyDescent="0.25">
      <c r="A34" s="352"/>
      <c r="B34" s="352"/>
      <c r="C34" s="353"/>
      <c r="D34" s="353"/>
      <c r="E34" s="353"/>
      <c r="F34" s="353"/>
      <c r="G34" s="353"/>
      <c r="H34" s="353"/>
      <c r="I34" s="353"/>
      <c r="J34" s="353"/>
      <c r="K34" s="353"/>
      <c r="L34" s="353"/>
    </row>
    <row r="35" spans="1:12" x14ac:dyDescent="0.25">
      <c r="A35" s="352"/>
      <c r="B35" s="352"/>
      <c r="C35" s="353"/>
      <c r="D35" s="353"/>
      <c r="E35" s="353"/>
      <c r="F35" s="353"/>
      <c r="G35" s="353"/>
      <c r="H35" s="353"/>
      <c r="I35" s="353"/>
      <c r="J35" s="353"/>
      <c r="K35" s="353"/>
      <c r="L35" s="353"/>
    </row>
    <row r="36" spans="1:12" x14ac:dyDescent="0.25">
      <c r="A36" s="352"/>
      <c r="B36" s="352"/>
      <c r="C36" s="353"/>
      <c r="D36" s="353"/>
      <c r="E36" s="353"/>
      <c r="F36" s="353"/>
      <c r="G36" s="353"/>
      <c r="H36" s="353"/>
      <c r="I36" s="353"/>
      <c r="J36" s="353"/>
      <c r="K36" s="353"/>
      <c r="L36" s="353"/>
    </row>
    <row r="37" spans="1:12" x14ac:dyDescent="0.25">
      <c r="A37" s="352"/>
      <c r="B37" s="352"/>
      <c r="C37" s="353"/>
      <c r="D37" s="353"/>
      <c r="E37" s="353"/>
      <c r="F37" s="353"/>
      <c r="G37" s="353"/>
      <c r="H37" s="353"/>
      <c r="I37" s="353"/>
      <c r="J37" s="353"/>
      <c r="K37" s="353"/>
      <c r="L37" s="353"/>
    </row>
  </sheetData>
  <mergeCells count="28">
    <mergeCell ref="A28:L28"/>
    <mergeCell ref="A29:L29"/>
    <mergeCell ref="E23:K23"/>
    <mergeCell ref="A25:L25"/>
    <mergeCell ref="A26:L26"/>
    <mergeCell ref="A27:L27"/>
    <mergeCell ref="A8:C8"/>
    <mergeCell ref="D8:L8"/>
    <mergeCell ref="A9:L9"/>
    <mergeCell ref="A10:A11"/>
    <mergeCell ref="B10:B11"/>
    <mergeCell ref="C10:C11"/>
    <mergeCell ref="D10:D11"/>
    <mergeCell ref="E10:E11"/>
    <mergeCell ref="F10:F11"/>
    <mergeCell ref="G10:L10"/>
    <mergeCell ref="A5:C5"/>
    <mergeCell ref="D5:L5"/>
    <mergeCell ref="A6:C6"/>
    <mergeCell ref="D6:L6"/>
    <mergeCell ref="A7:C7"/>
    <mergeCell ref="D7:L7"/>
    <mergeCell ref="A1:B3"/>
    <mergeCell ref="C1:L1"/>
    <mergeCell ref="C2:L2"/>
    <mergeCell ref="C3:L3"/>
    <mergeCell ref="A4:C4"/>
    <mergeCell ref="D4:L4"/>
  </mergeCells>
  <conditionalFormatting sqref="L23">
    <cfRule type="containsText" dxfId="1" priority="1" operator="containsText" text="ΥΠΕΡΒΑΣΗ">
      <formula>NOT(ISERROR(SEARCH("ΥΠΕΡΒΑΣΗ",L23)))</formula>
    </cfRule>
  </conditionalFormatting>
  <printOptions horizontalCentered="1" verticalCentered="1"/>
  <pageMargins left="0.31496062992125984" right="0.31496062992125984" top="0.35433070866141736" bottom="0.35433070866141736" header="0.31496062992125984" footer="0.31496062992125984"/>
  <pageSetup paperSize="9" scale="61"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4BFA-2DE2-40DB-95AC-7E3E3AEC5C01}">
  <dimension ref="A1:N27"/>
  <sheetViews>
    <sheetView view="pageBreakPreview" zoomScale="90" zoomScaleNormal="100" zoomScaleSheetLayoutView="90" workbookViewId="0">
      <selection activeCell="P21" sqref="P21"/>
    </sheetView>
  </sheetViews>
  <sheetFormatPr defaultRowHeight="15" x14ac:dyDescent="0.25"/>
  <cols>
    <col min="1" max="1" width="4.42578125" style="3" bestFit="1" customWidth="1"/>
    <col min="2" max="2" width="23" style="3" customWidth="1"/>
    <col min="3" max="3" width="17.28515625" style="3" customWidth="1"/>
    <col min="4" max="4" width="15.42578125" style="3" customWidth="1"/>
    <col min="5" max="5" width="18" style="3" customWidth="1"/>
    <col min="6" max="6" width="16" style="3" customWidth="1"/>
    <col min="7" max="7" width="9.140625" style="3"/>
    <col min="8" max="8" width="13.42578125" style="3" customWidth="1"/>
    <col min="9" max="9" width="12.5703125" style="3" customWidth="1"/>
    <col min="10" max="10" width="14.42578125" style="3" customWidth="1"/>
    <col min="11" max="11" width="25.5703125" style="3" customWidth="1"/>
    <col min="12" max="12" width="9.140625" style="3"/>
    <col min="13" max="13" width="17.42578125" style="3" customWidth="1"/>
    <col min="14" max="14" width="14.85546875" style="3" customWidth="1"/>
    <col min="15" max="16384" width="9.140625" style="3"/>
  </cols>
  <sheetData>
    <row r="1" spans="1:14" ht="15" customHeight="1" x14ac:dyDescent="0.25">
      <c r="A1" s="609" t="s">
        <v>171</v>
      </c>
      <c r="B1" s="610"/>
      <c r="C1" s="610"/>
      <c r="D1" s="610"/>
      <c r="E1" s="610"/>
      <c r="F1" s="610"/>
      <c r="G1" s="610"/>
      <c r="H1" s="610"/>
      <c r="I1" s="610"/>
      <c r="J1" s="610"/>
      <c r="K1" s="610"/>
      <c r="L1" s="610"/>
      <c r="M1" s="610"/>
      <c r="N1" s="611"/>
    </row>
    <row r="2" spans="1:14" x14ac:dyDescent="0.25">
      <c r="A2" s="612" t="s">
        <v>52</v>
      </c>
      <c r="B2" s="614" t="s">
        <v>157</v>
      </c>
      <c r="C2" s="614" t="s">
        <v>158</v>
      </c>
      <c r="D2" s="616" t="s">
        <v>159</v>
      </c>
      <c r="E2" s="513"/>
      <c r="F2" s="513"/>
      <c r="G2" s="513"/>
      <c r="H2" s="513"/>
      <c r="I2" s="513"/>
      <c r="J2" s="617"/>
      <c r="K2" s="616" t="s">
        <v>160</v>
      </c>
      <c r="L2" s="513"/>
      <c r="M2" s="513"/>
      <c r="N2" s="108"/>
    </row>
    <row r="3" spans="1:14" ht="30" x14ac:dyDescent="0.25">
      <c r="A3" s="613"/>
      <c r="B3" s="615"/>
      <c r="C3" s="615"/>
      <c r="D3" s="109" t="s">
        <v>161</v>
      </c>
      <c r="E3" s="109" t="s">
        <v>162</v>
      </c>
      <c r="F3" s="109" t="s">
        <v>163</v>
      </c>
      <c r="G3" s="109" t="s">
        <v>164</v>
      </c>
      <c r="H3" s="109" t="s">
        <v>165</v>
      </c>
      <c r="I3" s="109" t="s">
        <v>166</v>
      </c>
      <c r="J3" s="109" t="s">
        <v>167</v>
      </c>
      <c r="K3" s="109" t="s">
        <v>168</v>
      </c>
      <c r="L3" s="109" t="s">
        <v>169</v>
      </c>
      <c r="M3" s="109" t="s">
        <v>170</v>
      </c>
      <c r="N3" s="110" t="s">
        <v>140</v>
      </c>
    </row>
    <row r="4" spans="1:14" x14ac:dyDescent="0.25">
      <c r="A4" s="99">
        <v>1</v>
      </c>
      <c r="B4" s="100"/>
      <c r="C4" s="100"/>
      <c r="D4" s="100"/>
      <c r="E4" s="100"/>
      <c r="F4" s="101"/>
      <c r="G4" s="100"/>
      <c r="H4" s="97"/>
      <c r="I4" s="97"/>
      <c r="J4" s="97">
        <f>H4+I4</f>
        <v>0</v>
      </c>
      <c r="K4" s="102"/>
      <c r="L4" s="103"/>
      <c r="M4" s="104"/>
      <c r="N4" s="105"/>
    </row>
    <row r="5" spans="1:14" x14ac:dyDescent="0.25">
      <c r="A5" s="99">
        <v>2</v>
      </c>
      <c r="B5" s="100"/>
      <c r="C5" s="100"/>
      <c r="D5" s="100"/>
      <c r="E5" s="100"/>
      <c r="F5" s="101"/>
      <c r="G5" s="100"/>
      <c r="H5" s="97"/>
      <c r="I5" s="97"/>
      <c r="J5" s="97">
        <f t="shared" ref="J5:J11" si="0">H5+I5</f>
        <v>0</v>
      </c>
      <c r="K5" s="102"/>
      <c r="L5" s="103"/>
      <c r="M5" s="104"/>
      <c r="N5" s="105"/>
    </row>
    <row r="6" spans="1:14" x14ac:dyDescent="0.25">
      <c r="A6" s="99">
        <v>3</v>
      </c>
      <c r="B6" s="100"/>
      <c r="C6" s="100"/>
      <c r="D6" s="100"/>
      <c r="E6" s="100"/>
      <c r="F6" s="101"/>
      <c r="G6" s="100"/>
      <c r="H6" s="97"/>
      <c r="I6" s="97"/>
      <c r="J6" s="97">
        <f t="shared" si="0"/>
        <v>0</v>
      </c>
      <c r="K6" s="102"/>
      <c r="L6" s="103"/>
      <c r="M6" s="104"/>
      <c r="N6" s="105"/>
    </row>
    <row r="7" spans="1:14" x14ac:dyDescent="0.25">
      <c r="A7" s="99">
        <v>4</v>
      </c>
      <c r="B7" s="100"/>
      <c r="C7" s="100"/>
      <c r="D7" s="100"/>
      <c r="E7" s="100"/>
      <c r="F7" s="101"/>
      <c r="G7" s="100"/>
      <c r="H7" s="97"/>
      <c r="I7" s="97"/>
      <c r="J7" s="97">
        <f t="shared" si="0"/>
        <v>0</v>
      </c>
      <c r="K7" s="101"/>
      <c r="L7" s="97"/>
      <c r="M7" s="100"/>
      <c r="N7" s="106"/>
    </row>
    <row r="8" spans="1:14" x14ac:dyDescent="0.25">
      <c r="A8" s="99">
        <v>5</v>
      </c>
      <c r="B8" s="100"/>
      <c r="C8" s="100"/>
      <c r="D8" s="100"/>
      <c r="E8" s="100"/>
      <c r="F8" s="101"/>
      <c r="G8" s="100"/>
      <c r="H8" s="97"/>
      <c r="I8" s="97"/>
      <c r="J8" s="97">
        <f t="shared" si="0"/>
        <v>0</v>
      </c>
      <c r="K8" s="101"/>
      <c r="L8" s="97"/>
      <c r="M8" s="100"/>
      <c r="N8" s="106"/>
    </row>
    <row r="9" spans="1:14" x14ac:dyDescent="0.25">
      <c r="A9" s="99">
        <v>6</v>
      </c>
      <c r="B9" s="100"/>
      <c r="C9" s="100"/>
      <c r="D9" s="100"/>
      <c r="E9" s="100"/>
      <c r="F9" s="101"/>
      <c r="G9" s="100"/>
      <c r="H9" s="97"/>
      <c r="I9" s="97"/>
      <c r="J9" s="97">
        <f t="shared" si="0"/>
        <v>0</v>
      </c>
      <c r="K9" s="101"/>
      <c r="L9" s="97"/>
      <c r="M9" s="100"/>
      <c r="N9" s="106"/>
    </row>
    <row r="10" spans="1:14" x14ac:dyDescent="0.25">
      <c r="A10" s="99">
        <v>7</v>
      </c>
      <c r="B10" s="100"/>
      <c r="C10" s="100"/>
      <c r="D10" s="100"/>
      <c r="E10" s="100"/>
      <c r="F10" s="101"/>
      <c r="G10" s="100"/>
      <c r="H10" s="97"/>
      <c r="I10" s="97"/>
      <c r="J10" s="97">
        <f t="shared" si="0"/>
        <v>0</v>
      </c>
      <c r="K10" s="101"/>
      <c r="L10" s="97"/>
      <c r="M10" s="100"/>
      <c r="N10" s="106"/>
    </row>
    <row r="11" spans="1:14" x14ac:dyDescent="0.25">
      <c r="A11" s="93">
        <v>8</v>
      </c>
      <c r="B11" s="94"/>
      <c r="C11" s="94"/>
      <c r="D11" s="94"/>
      <c r="E11" s="94"/>
      <c r="F11" s="95"/>
      <c r="G11" s="94"/>
      <c r="H11" s="96"/>
      <c r="I11" s="97"/>
      <c r="J11" s="97">
        <f t="shared" si="0"/>
        <v>0</v>
      </c>
      <c r="K11" s="95"/>
      <c r="L11" s="96"/>
      <c r="M11" s="94"/>
      <c r="N11" s="98"/>
    </row>
    <row r="12" spans="1:14" x14ac:dyDescent="0.25">
      <c r="A12" s="87"/>
      <c r="B12" s="88"/>
      <c r="C12" s="88"/>
      <c r="D12" s="88"/>
      <c r="E12" s="88"/>
      <c r="F12" s="89"/>
      <c r="G12" s="88"/>
      <c r="H12" s="90"/>
      <c r="I12" s="91"/>
      <c r="J12" s="91"/>
      <c r="K12" s="89"/>
      <c r="L12" s="90"/>
      <c r="M12" s="88"/>
      <c r="N12" s="92"/>
    </row>
    <row r="13" spans="1:14" ht="15.75" thickBot="1" x14ac:dyDescent="0.3">
      <c r="A13" s="620" t="s">
        <v>172</v>
      </c>
      <c r="B13" s="621"/>
      <c r="C13" s="621"/>
      <c r="D13" s="621"/>
      <c r="E13" s="621"/>
      <c r="F13" s="621"/>
      <c r="G13" s="621"/>
      <c r="H13" s="111">
        <f>SUM(H4:H12)</f>
        <v>0</v>
      </c>
      <c r="I13" s="111">
        <f>SUM(I4:I12)</f>
        <v>0</v>
      </c>
      <c r="J13" s="111">
        <f>SUM(J4:J12)</f>
        <v>0</v>
      </c>
      <c r="K13" s="111"/>
      <c r="L13" s="111">
        <f>SUM(L4:L12)</f>
        <v>0</v>
      </c>
      <c r="M13" s="112"/>
      <c r="N13" s="113"/>
    </row>
    <row r="14" spans="1:14" ht="108" customHeight="1" thickBot="1" x14ac:dyDescent="0.3">
      <c r="A14" s="622" t="s">
        <v>173</v>
      </c>
      <c r="B14" s="623"/>
      <c r="C14" s="114" t="e">
        <f>J13/'Β9_ΠΙΝΑΚΑΣ ΚΟΣΤΟΥΣ &amp; ΚΑΤΑΝΟΜΗ_Τ'!D23</f>
        <v>#DIV/0!</v>
      </c>
      <c r="D14" s="624" t="s">
        <v>174</v>
      </c>
      <c r="E14" s="625"/>
      <c r="F14" s="625"/>
      <c r="G14" s="625"/>
      <c r="H14" s="625"/>
      <c r="I14" s="625"/>
      <c r="J14" s="625"/>
      <c r="K14" s="625"/>
      <c r="L14" s="625"/>
      <c r="M14" s="625"/>
      <c r="N14" s="626"/>
    </row>
    <row r="15" spans="1:14" x14ac:dyDescent="0.25">
      <c r="A15"/>
      <c r="B15"/>
      <c r="C15" s="115"/>
      <c r="D15"/>
      <c r="E15"/>
      <c r="F15"/>
      <c r="G15"/>
      <c r="H15"/>
      <c r="I15"/>
      <c r="J15"/>
      <c r="K15"/>
      <c r="L15"/>
      <c r="M15"/>
      <c r="N15"/>
    </row>
    <row r="16" spans="1:14" x14ac:dyDescent="0.25">
      <c r="A16" s="618" t="s">
        <v>189</v>
      </c>
      <c r="B16" s="618"/>
      <c r="C16" s="618"/>
      <c r="D16" s="618"/>
      <c r="E16" s="618"/>
      <c r="F16" s="618"/>
      <c r="G16" s="618"/>
      <c r="H16" s="618"/>
      <c r="I16" s="618"/>
      <c r="J16" s="618"/>
      <c r="K16" s="618"/>
      <c r="L16" s="618"/>
      <c r="M16" s="618"/>
      <c r="N16" s="618"/>
    </row>
    <row r="17" spans="1:14" x14ac:dyDescent="0.25">
      <c r="A17" s="618" t="s">
        <v>190</v>
      </c>
      <c r="B17" s="618"/>
      <c r="C17" s="618"/>
      <c r="D17" s="618"/>
      <c r="E17" s="618"/>
      <c r="F17" s="618"/>
      <c r="G17" s="618"/>
      <c r="H17" s="618"/>
      <c r="I17" s="618"/>
      <c r="J17" s="618"/>
      <c r="K17" s="618"/>
      <c r="L17" s="618"/>
      <c r="M17" s="618"/>
      <c r="N17" s="618"/>
    </row>
    <row r="18" spans="1:14" x14ac:dyDescent="0.25">
      <c r="A18" s="618" t="s">
        <v>269</v>
      </c>
      <c r="B18" s="618"/>
      <c r="C18" s="618"/>
      <c r="D18" s="618"/>
      <c r="E18" s="618"/>
      <c r="F18" s="618"/>
      <c r="G18" s="618"/>
      <c r="H18" s="618"/>
      <c r="I18" s="618"/>
      <c r="J18" s="618"/>
      <c r="K18" s="618"/>
      <c r="L18" s="618"/>
      <c r="M18" s="618"/>
      <c r="N18" s="618"/>
    </row>
    <row r="19" spans="1:14" ht="31.5" customHeight="1" x14ac:dyDescent="0.25">
      <c r="A19" s="619" t="s">
        <v>257</v>
      </c>
      <c r="B19" s="619"/>
      <c r="C19" s="619"/>
      <c r="D19" s="619"/>
      <c r="E19" s="619"/>
      <c r="F19" s="619"/>
      <c r="G19" s="619"/>
      <c r="H19" s="619"/>
      <c r="I19" s="619"/>
      <c r="J19" s="619"/>
      <c r="K19" s="619"/>
      <c r="L19" s="619"/>
      <c r="M19" s="619"/>
      <c r="N19" s="619"/>
    </row>
    <row r="20" spans="1:14" x14ac:dyDescent="0.25">
      <c r="A20"/>
      <c r="B20"/>
      <c r="C20"/>
      <c r="D20"/>
      <c r="E20"/>
      <c r="F20"/>
      <c r="G20"/>
      <c r="H20"/>
      <c r="I20"/>
      <c r="J20"/>
      <c r="K20"/>
      <c r="L20"/>
      <c r="M20"/>
      <c r="N20"/>
    </row>
    <row r="21" spans="1:14" x14ac:dyDescent="0.25">
      <c r="A21"/>
      <c r="B21"/>
      <c r="C21"/>
      <c r="D21"/>
      <c r="E21"/>
      <c r="F21"/>
      <c r="G21"/>
      <c r="H21"/>
      <c r="I21"/>
      <c r="J21"/>
      <c r="K21"/>
      <c r="L21"/>
      <c r="M21"/>
      <c r="N21"/>
    </row>
    <row r="22" spans="1:14" x14ac:dyDescent="0.25">
      <c r="A22"/>
      <c r="B22"/>
      <c r="C22"/>
      <c r="D22"/>
      <c r="E22"/>
      <c r="F22"/>
      <c r="G22"/>
      <c r="H22"/>
      <c r="I22"/>
      <c r="J22"/>
      <c r="K22"/>
      <c r="L22"/>
      <c r="M22"/>
      <c r="N22"/>
    </row>
    <row r="23" spans="1:14" x14ac:dyDescent="0.25">
      <c r="A23"/>
      <c r="B23"/>
      <c r="C23"/>
      <c r="D23"/>
      <c r="E23"/>
      <c r="F23"/>
      <c r="G23"/>
      <c r="H23"/>
      <c r="I23"/>
      <c r="J23"/>
      <c r="K23"/>
      <c r="L23"/>
      <c r="M23"/>
      <c r="N23"/>
    </row>
    <row r="24" spans="1:14" x14ac:dyDescent="0.25">
      <c r="A24"/>
      <c r="B24"/>
      <c r="C24"/>
      <c r="D24"/>
      <c r="E24"/>
      <c r="F24"/>
      <c r="G24"/>
      <c r="H24"/>
      <c r="I24"/>
      <c r="J24"/>
      <c r="K24"/>
      <c r="L24"/>
      <c r="M24"/>
      <c r="N24"/>
    </row>
    <row r="25" spans="1:14" x14ac:dyDescent="0.25">
      <c r="A25"/>
      <c r="B25"/>
      <c r="C25"/>
      <c r="D25"/>
      <c r="E25"/>
      <c r="F25"/>
      <c r="G25"/>
      <c r="H25"/>
      <c r="I25"/>
      <c r="J25"/>
      <c r="K25"/>
      <c r="L25"/>
      <c r="M25"/>
      <c r="N25"/>
    </row>
    <row r="26" spans="1:14" x14ac:dyDescent="0.25">
      <c r="A26"/>
      <c r="B26"/>
      <c r="C26"/>
      <c r="D26"/>
      <c r="E26"/>
      <c r="F26"/>
      <c r="G26"/>
      <c r="H26"/>
      <c r="I26"/>
      <c r="J26"/>
      <c r="K26"/>
      <c r="L26"/>
      <c r="M26"/>
      <c r="N26"/>
    </row>
    <row r="27" spans="1:14" x14ac:dyDescent="0.25">
      <c r="A27"/>
      <c r="B27"/>
      <c r="C27"/>
      <c r="D27"/>
      <c r="E27"/>
      <c r="F27"/>
      <c r="G27"/>
      <c r="H27"/>
      <c r="I27"/>
      <c r="J27"/>
      <c r="K27"/>
      <c r="L27"/>
      <c r="M27"/>
      <c r="N27"/>
    </row>
  </sheetData>
  <mergeCells count="13">
    <mergeCell ref="A16:N16"/>
    <mergeCell ref="A17:N17"/>
    <mergeCell ref="A18:N18"/>
    <mergeCell ref="A19:N19"/>
    <mergeCell ref="A13:G13"/>
    <mergeCell ref="A14:B14"/>
    <mergeCell ref="D14:N14"/>
    <mergeCell ref="A1:N1"/>
    <mergeCell ref="A2:A3"/>
    <mergeCell ref="B2:B3"/>
    <mergeCell ref="C2:C3"/>
    <mergeCell ref="D2:J2"/>
    <mergeCell ref="K2:M2"/>
  </mergeCells>
  <conditionalFormatting sqref="C14">
    <cfRule type="cellIs" dxfId="0" priority="1" operator="greaterThan">
      <formula>0.9</formula>
    </cfRule>
  </conditionalFormatting>
  <pageMargins left="0.7" right="0.7" top="0.75" bottom="0.75" header="0.3" footer="0.3"/>
  <pageSetup paperSize="9" scale="6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4399-41D7-4402-887B-5F33684A38C8}">
  <dimension ref="A1:I6"/>
  <sheetViews>
    <sheetView workbookViewId="0">
      <selection activeCell="I19" sqref="I19"/>
    </sheetView>
  </sheetViews>
  <sheetFormatPr defaultRowHeight="15" x14ac:dyDescent="0.25"/>
  <cols>
    <col min="1" max="1" width="14" customWidth="1"/>
    <col min="2" max="2" width="15.28515625" customWidth="1"/>
    <col min="3" max="3" width="18.7109375" customWidth="1"/>
    <col min="4" max="4" width="15.5703125" customWidth="1"/>
    <col min="9" max="9" width="51.28515625" customWidth="1"/>
  </cols>
  <sheetData>
    <row r="1" spans="1:9" x14ac:dyDescent="0.25">
      <c r="A1" s="633" t="s">
        <v>134</v>
      </c>
      <c r="B1" s="634"/>
      <c r="C1" s="634"/>
      <c r="D1" s="634"/>
      <c r="E1" s="634"/>
      <c r="F1" s="634"/>
      <c r="G1" s="634"/>
      <c r="H1" s="634"/>
      <c r="I1" s="635"/>
    </row>
    <row r="2" spans="1:9" ht="158.25" customHeight="1" x14ac:dyDescent="0.25">
      <c r="A2" s="627" t="s">
        <v>181</v>
      </c>
      <c r="B2" s="628"/>
      <c r="C2" s="628"/>
      <c r="D2" s="628"/>
      <c r="E2" s="628"/>
      <c r="F2" s="628"/>
      <c r="G2" s="628"/>
      <c r="H2" s="628"/>
      <c r="I2" s="629"/>
    </row>
    <row r="3" spans="1:9" ht="126.75" customHeight="1" thickBot="1" x14ac:dyDescent="0.3">
      <c r="A3" s="630" t="s">
        <v>182</v>
      </c>
      <c r="B3" s="631"/>
      <c r="C3" s="631"/>
      <c r="D3" s="631"/>
      <c r="E3" s="631"/>
      <c r="F3" s="631"/>
      <c r="G3" s="631"/>
      <c r="H3" s="631"/>
      <c r="I3" s="632"/>
    </row>
    <row r="4" spans="1:9" x14ac:dyDescent="0.25">
      <c r="A4" s="2"/>
      <c r="B4" s="2"/>
      <c r="C4" s="2"/>
      <c r="D4" s="2"/>
      <c r="E4" s="2"/>
      <c r="F4" s="2"/>
      <c r="G4" s="2"/>
      <c r="H4" s="2"/>
      <c r="I4" s="2"/>
    </row>
    <row r="5" spans="1:9" x14ac:dyDescent="0.25">
      <c r="A5" s="1"/>
      <c r="B5" s="1"/>
      <c r="C5" s="1"/>
      <c r="D5" s="1"/>
      <c r="E5" s="1"/>
      <c r="F5" s="1"/>
      <c r="G5" s="1"/>
    </row>
    <row r="6" spans="1:9" x14ac:dyDescent="0.25">
      <c r="A6" s="1"/>
      <c r="B6" s="1"/>
      <c r="C6" s="1"/>
      <c r="D6" s="1"/>
      <c r="E6" s="1"/>
      <c r="F6" s="1"/>
      <c r="G6" s="1"/>
    </row>
  </sheetData>
  <mergeCells count="3">
    <mergeCell ref="A2:I2"/>
    <mergeCell ref="A3:I3"/>
    <mergeCell ref="A1:I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3D1B-2B2D-4DB8-97A2-4E343994829E}">
  <dimension ref="A1:G5"/>
  <sheetViews>
    <sheetView workbookViewId="0">
      <selection activeCell="G1" sqref="G1"/>
    </sheetView>
  </sheetViews>
  <sheetFormatPr defaultRowHeight="15" x14ac:dyDescent="0.25"/>
  <cols>
    <col min="1" max="1" width="20.140625" bestFit="1" customWidth="1"/>
    <col min="3" max="3" width="27.7109375" customWidth="1"/>
    <col min="5" max="5" width="29" customWidth="1"/>
    <col min="7" max="7" width="26.85546875" customWidth="1"/>
  </cols>
  <sheetData>
    <row r="1" spans="1:7" x14ac:dyDescent="0.25">
      <c r="A1" t="s">
        <v>147</v>
      </c>
      <c r="C1" t="s">
        <v>150</v>
      </c>
      <c r="E1" t="s">
        <v>150</v>
      </c>
      <c r="G1" t="s">
        <v>261</v>
      </c>
    </row>
    <row r="2" spans="1:7" x14ac:dyDescent="0.25">
      <c r="A2">
        <v>0</v>
      </c>
      <c r="C2">
        <v>0</v>
      </c>
      <c r="E2" t="s">
        <v>217</v>
      </c>
      <c r="G2" t="s">
        <v>217</v>
      </c>
    </row>
    <row r="3" spans="1:7" x14ac:dyDescent="0.25">
      <c r="A3">
        <v>0.06</v>
      </c>
      <c r="C3">
        <v>0.24</v>
      </c>
      <c r="E3" t="s">
        <v>218</v>
      </c>
      <c r="G3" t="s">
        <v>218</v>
      </c>
    </row>
    <row r="4" spans="1:7" x14ac:dyDescent="0.25">
      <c r="A4">
        <v>0.13</v>
      </c>
    </row>
    <row r="5" spans="1:7" x14ac:dyDescent="0.25">
      <c r="A5">
        <v>0.24</v>
      </c>
    </row>
  </sheetData>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C147-67AB-4829-B2F2-33A2B64A0112}">
  <dimension ref="A1:H48"/>
  <sheetViews>
    <sheetView view="pageBreakPreview" zoomScale="80" zoomScaleNormal="85" zoomScaleSheetLayoutView="80" workbookViewId="0">
      <selection activeCell="K10" sqref="K10"/>
    </sheetView>
  </sheetViews>
  <sheetFormatPr defaultRowHeight="28.5" customHeight="1" x14ac:dyDescent="0.25"/>
  <cols>
    <col min="1" max="1" width="8" style="18" customWidth="1"/>
    <col min="2" max="2" width="102.140625" style="18" customWidth="1"/>
    <col min="3" max="3" width="24" style="18" customWidth="1"/>
    <col min="4" max="4" width="16.42578125" style="22" customWidth="1"/>
    <col min="5" max="16384" width="9.140625" style="18"/>
  </cols>
  <sheetData>
    <row r="1" spans="1:4" ht="28.5" customHeight="1" x14ac:dyDescent="0.25">
      <c r="A1" s="468" t="s">
        <v>323</v>
      </c>
      <c r="B1" s="468"/>
      <c r="C1" s="468"/>
      <c r="D1" s="468"/>
    </row>
    <row r="2" spans="1:4" ht="28.5" customHeight="1" x14ac:dyDescent="0.25">
      <c r="A2" s="165" t="s">
        <v>52</v>
      </c>
      <c r="B2" s="165" t="s">
        <v>192</v>
      </c>
      <c r="C2" s="165" t="s">
        <v>193</v>
      </c>
      <c r="D2" s="165" t="s">
        <v>191</v>
      </c>
    </row>
    <row r="3" spans="1:4" ht="28.5" customHeight="1" x14ac:dyDescent="0.25">
      <c r="A3" s="166">
        <v>1</v>
      </c>
      <c r="B3" s="167" t="s">
        <v>199</v>
      </c>
      <c r="C3" s="168" t="s">
        <v>198</v>
      </c>
      <c r="D3" s="23"/>
    </row>
    <row r="4" spans="1:4" ht="28.5" customHeight="1" x14ac:dyDescent="0.25">
      <c r="A4" s="166">
        <v>2</v>
      </c>
      <c r="B4" s="167" t="s">
        <v>200</v>
      </c>
      <c r="C4" s="168" t="s">
        <v>198</v>
      </c>
      <c r="D4" s="23"/>
    </row>
    <row r="5" spans="1:4" ht="28.5" customHeight="1" x14ac:dyDescent="0.25">
      <c r="A5" s="166">
        <v>3</v>
      </c>
      <c r="B5" s="167" t="s">
        <v>201</v>
      </c>
      <c r="C5" s="168" t="s">
        <v>198</v>
      </c>
      <c r="D5" s="23"/>
    </row>
    <row r="6" spans="1:4" ht="28.5" customHeight="1" x14ac:dyDescent="0.25">
      <c r="A6" s="166">
        <v>4</v>
      </c>
      <c r="B6" s="167" t="s">
        <v>202</v>
      </c>
      <c r="C6" s="168" t="s">
        <v>198</v>
      </c>
      <c r="D6" s="23"/>
    </row>
    <row r="7" spans="1:4" ht="28.5" customHeight="1" x14ac:dyDescent="0.25">
      <c r="A7" s="166">
        <v>5</v>
      </c>
      <c r="B7" s="167" t="s">
        <v>208</v>
      </c>
      <c r="C7" s="168" t="s">
        <v>198</v>
      </c>
      <c r="D7" s="23"/>
    </row>
    <row r="8" spans="1:4" ht="28.5" customHeight="1" x14ac:dyDescent="0.25">
      <c r="A8" s="166">
        <v>6</v>
      </c>
      <c r="B8" s="167" t="s">
        <v>209</v>
      </c>
      <c r="C8" s="168" t="s">
        <v>198</v>
      </c>
      <c r="D8" s="23"/>
    </row>
    <row r="9" spans="1:4" ht="28.5" customHeight="1" x14ac:dyDescent="0.25">
      <c r="A9" s="166">
        <v>7</v>
      </c>
      <c r="B9" s="167" t="s">
        <v>203</v>
      </c>
      <c r="C9" s="168" t="s">
        <v>198</v>
      </c>
      <c r="D9" s="23"/>
    </row>
    <row r="10" spans="1:4" ht="28.5" customHeight="1" x14ac:dyDescent="0.25">
      <c r="A10" s="166">
        <v>8</v>
      </c>
      <c r="B10" s="167" t="s">
        <v>204</v>
      </c>
      <c r="C10" s="168" t="s">
        <v>198</v>
      </c>
      <c r="D10" s="23"/>
    </row>
    <row r="11" spans="1:4" ht="28.5" customHeight="1" x14ac:dyDescent="0.25">
      <c r="A11" s="166">
        <v>9</v>
      </c>
      <c r="B11" s="167" t="s">
        <v>205</v>
      </c>
      <c r="C11" s="168" t="s">
        <v>198</v>
      </c>
      <c r="D11" s="23"/>
    </row>
    <row r="12" spans="1:4" ht="28.5" customHeight="1" x14ac:dyDescent="0.25">
      <c r="A12" s="166">
        <v>10</v>
      </c>
      <c r="B12" s="167" t="s">
        <v>206</v>
      </c>
      <c r="C12" s="168" t="s">
        <v>198</v>
      </c>
      <c r="D12" s="23"/>
    </row>
    <row r="13" spans="1:4" ht="28.5" customHeight="1" x14ac:dyDescent="0.25">
      <c r="A13" s="166">
        <v>11</v>
      </c>
      <c r="B13" s="167" t="s">
        <v>207</v>
      </c>
      <c r="C13" s="168" t="s">
        <v>198</v>
      </c>
      <c r="D13" s="23"/>
    </row>
    <row r="14" spans="1:4" ht="28.5" customHeight="1" x14ac:dyDescent="0.25">
      <c r="A14" s="166">
        <v>12</v>
      </c>
      <c r="B14" s="167" t="s">
        <v>210</v>
      </c>
      <c r="C14" s="168" t="s">
        <v>198</v>
      </c>
      <c r="D14" s="23"/>
    </row>
    <row r="15" spans="1:4" ht="28.5" customHeight="1" x14ac:dyDescent="0.25">
      <c r="A15" s="169">
        <v>13</v>
      </c>
      <c r="B15" s="170" t="s">
        <v>288</v>
      </c>
      <c r="C15" s="171" t="s">
        <v>219</v>
      </c>
      <c r="D15" s="19"/>
    </row>
    <row r="16" spans="1:4" ht="28.5" customHeight="1" x14ac:dyDescent="0.25">
      <c r="A16" s="169">
        <v>14</v>
      </c>
      <c r="B16" s="170" t="s">
        <v>289</v>
      </c>
      <c r="C16" s="171" t="s">
        <v>219</v>
      </c>
      <c r="D16" s="176" t="str">
        <f>IF(D15="", "", IF(D15="ΝΑΙ", "ΟΧΙ", "ΝΑΙ"))</f>
        <v/>
      </c>
    </row>
    <row r="17" spans="1:4" ht="28.5" customHeight="1" x14ac:dyDescent="0.25">
      <c r="A17" s="169">
        <v>15</v>
      </c>
      <c r="B17" s="170" t="s">
        <v>194</v>
      </c>
      <c r="C17" s="171" t="s">
        <v>219</v>
      </c>
      <c r="D17" s="19"/>
    </row>
    <row r="18" spans="1:4" ht="28.5" customHeight="1" x14ac:dyDescent="0.25">
      <c r="A18" s="169">
        <v>16</v>
      </c>
      <c r="B18" s="170" t="s">
        <v>195</v>
      </c>
      <c r="C18" s="171" t="s">
        <v>219</v>
      </c>
      <c r="D18" s="19"/>
    </row>
    <row r="19" spans="1:4" ht="28.5" customHeight="1" x14ac:dyDescent="0.25">
      <c r="A19" s="169">
        <v>17</v>
      </c>
      <c r="B19" s="170" t="s">
        <v>196</v>
      </c>
      <c r="C19" s="171" t="s">
        <v>219</v>
      </c>
      <c r="D19" s="19"/>
    </row>
    <row r="20" spans="1:4" ht="28.5" customHeight="1" x14ac:dyDescent="0.25">
      <c r="A20" s="169">
        <v>18</v>
      </c>
      <c r="B20" s="170" t="s">
        <v>197</v>
      </c>
      <c r="C20" s="171" t="s">
        <v>219</v>
      </c>
      <c r="D20" s="19"/>
    </row>
    <row r="21" spans="1:4" ht="28.5" customHeight="1" x14ac:dyDescent="0.25">
      <c r="A21" s="166">
        <v>19</v>
      </c>
      <c r="B21" s="167" t="s">
        <v>211</v>
      </c>
      <c r="C21" s="168" t="s">
        <v>198</v>
      </c>
      <c r="D21" s="23"/>
    </row>
    <row r="22" spans="1:4" ht="38.25" customHeight="1" x14ac:dyDescent="0.25">
      <c r="A22" s="166">
        <v>20</v>
      </c>
      <c r="B22" s="173" t="s">
        <v>216</v>
      </c>
      <c r="C22" s="168" t="s">
        <v>212</v>
      </c>
      <c r="D22" s="23"/>
    </row>
    <row r="23" spans="1:4" ht="45" customHeight="1" x14ac:dyDescent="0.25">
      <c r="A23" s="166">
        <v>21</v>
      </c>
      <c r="B23" s="173" t="s">
        <v>213</v>
      </c>
      <c r="C23" s="168" t="s">
        <v>215</v>
      </c>
      <c r="D23" s="23"/>
    </row>
    <row r="24" spans="1:4" ht="43.5" customHeight="1" x14ac:dyDescent="0.25">
      <c r="A24" s="166">
        <v>22</v>
      </c>
      <c r="B24" s="173" t="s">
        <v>214</v>
      </c>
      <c r="C24" s="168" t="s">
        <v>198</v>
      </c>
      <c r="D24" s="23"/>
    </row>
    <row r="25" spans="1:4" ht="78" customHeight="1" x14ac:dyDescent="0.25">
      <c r="A25" s="174">
        <v>23</v>
      </c>
      <c r="B25" s="175" t="s">
        <v>281</v>
      </c>
      <c r="C25" s="172" t="s">
        <v>223</v>
      </c>
      <c r="D25" s="19"/>
    </row>
    <row r="26" spans="1:4" ht="30" x14ac:dyDescent="0.25">
      <c r="A26" s="174">
        <v>24</v>
      </c>
      <c r="B26" s="175" t="s">
        <v>225</v>
      </c>
      <c r="C26" s="172" t="s">
        <v>239</v>
      </c>
      <c r="D26" s="177" t="str">
        <f>IF($D$25="ΟΧΙ","ΔΕΝ ΣΥΜΠΛΗΡΩΝΕΤΑΙ"," ")</f>
        <v xml:space="preserve"> </v>
      </c>
    </row>
    <row r="27" spans="1:4" ht="30" x14ac:dyDescent="0.25">
      <c r="A27" s="174">
        <v>25</v>
      </c>
      <c r="B27" s="175" t="s">
        <v>226</v>
      </c>
      <c r="C27" s="172" t="s">
        <v>239</v>
      </c>
      <c r="D27" s="177" t="str">
        <f t="shared" ref="D27:D40" si="0">IF($D$25="ΟΧΙ","ΔΕΝ ΣΥΜΠΛΗΡΩΝΕΤΑΙ"," ")</f>
        <v xml:space="preserve"> </v>
      </c>
    </row>
    <row r="28" spans="1:4" ht="30" x14ac:dyDescent="0.25">
      <c r="A28" s="174">
        <v>26</v>
      </c>
      <c r="B28" s="175" t="s">
        <v>227</v>
      </c>
      <c r="C28" s="172" t="s">
        <v>239</v>
      </c>
      <c r="D28" s="177" t="str">
        <f t="shared" si="0"/>
        <v xml:space="preserve"> </v>
      </c>
    </row>
    <row r="29" spans="1:4" ht="30" x14ac:dyDescent="0.25">
      <c r="A29" s="174">
        <v>27</v>
      </c>
      <c r="B29" s="175" t="s">
        <v>224</v>
      </c>
      <c r="C29" s="172" t="s">
        <v>239</v>
      </c>
      <c r="D29" s="177" t="str">
        <f t="shared" si="0"/>
        <v xml:space="preserve"> </v>
      </c>
    </row>
    <row r="30" spans="1:4" ht="30" x14ac:dyDescent="0.25">
      <c r="A30" s="174">
        <v>28</v>
      </c>
      <c r="B30" s="175" t="s">
        <v>228</v>
      </c>
      <c r="C30" s="172" t="s">
        <v>239</v>
      </c>
      <c r="D30" s="177" t="str">
        <f t="shared" si="0"/>
        <v xml:space="preserve"> </v>
      </c>
    </row>
    <row r="31" spans="1:4" ht="30" x14ac:dyDescent="0.25">
      <c r="A31" s="174">
        <v>29</v>
      </c>
      <c r="B31" s="175" t="s">
        <v>229</v>
      </c>
      <c r="C31" s="172" t="s">
        <v>239</v>
      </c>
      <c r="D31" s="177" t="str">
        <f t="shared" si="0"/>
        <v xml:space="preserve"> </v>
      </c>
    </row>
    <row r="32" spans="1:4" ht="30" x14ac:dyDescent="0.25">
      <c r="A32" s="174">
        <v>30</v>
      </c>
      <c r="B32" s="175" t="s">
        <v>233</v>
      </c>
      <c r="C32" s="172" t="s">
        <v>239</v>
      </c>
      <c r="D32" s="177" t="str">
        <f t="shared" si="0"/>
        <v xml:space="preserve"> </v>
      </c>
    </row>
    <row r="33" spans="1:8" ht="30" x14ac:dyDescent="0.25">
      <c r="A33" s="174">
        <v>31</v>
      </c>
      <c r="B33" s="175" t="s">
        <v>234</v>
      </c>
      <c r="C33" s="172" t="s">
        <v>239</v>
      </c>
      <c r="D33" s="177" t="str">
        <f t="shared" si="0"/>
        <v xml:space="preserve"> </v>
      </c>
    </row>
    <row r="34" spans="1:8" ht="30" x14ac:dyDescent="0.25">
      <c r="A34" s="174">
        <v>32</v>
      </c>
      <c r="B34" s="175" t="s">
        <v>235</v>
      </c>
      <c r="C34" s="172" t="s">
        <v>239</v>
      </c>
      <c r="D34" s="177" t="str">
        <f t="shared" si="0"/>
        <v xml:space="preserve"> </v>
      </c>
    </row>
    <row r="35" spans="1:8" ht="30" x14ac:dyDescent="0.25">
      <c r="A35" s="174">
        <v>33</v>
      </c>
      <c r="B35" s="175" t="s">
        <v>236</v>
      </c>
      <c r="C35" s="172" t="s">
        <v>239</v>
      </c>
      <c r="D35" s="177" t="str">
        <f t="shared" si="0"/>
        <v xml:space="preserve"> </v>
      </c>
    </row>
    <row r="36" spans="1:8" ht="30" x14ac:dyDescent="0.25">
      <c r="A36" s="174">
        <v>34</v>
      </c>
      <c r="B36" s="175" t="s">
        <v>237</v>
      </c>
      <c r="C36" s="172" t="s">
        <v>239</v>
      </c>
      <c r="D36" s="177" t="str">
        <f t="shared" si="0"/>
        <v xml:space="preserve"> </v>
      </c>
    </row>
    <row r="37" spans="1:8" ht="30" x14ac:dyDescent="0.25">
      <c r="A37" s="174">
        <v>35</v>
      </c>
      <c r="B37" s="175" t="s">
        <v>238</v>
      </c>
      <c r="C37" s="172" t="s">
        <v>239</v>
      </c>
      <c r="D37" s="177" t="str">
        <f t="shared" si="0"/>
        <v xml:space="preserve"> </v>
      </c>
    </row>
    <row r="38" spans="1:8" ht="30" x14ac:dyDescent="0.25">
      <c r="A38" s="174">
        <v>36</v>
      </c>
      <c r="B38" s="175" t="s">
        <v>241</v>
      </c>
      <c r="C38" s="172" t="s">
        <v>240</v>
      </c>
      <c r="D38" s="177" t="str">
        <f t="shared" si="0"/>
        <v xml:space="preserve"> </v>
      </c>
    </row>
    <row r="39" spans="1:8" ht="30" x14ac:dyDescent="0.25">
      <c r="A39" s="174">
        <v>37</v>
      </c>
      <c r="B39" s="175" t="s">
        <v>242</v>
      </c>
      <c r="C39" s="172" t="s">
        <v>239</v>
      </c>
      <c r="D39" s="177" t="str">
        <f t="shared" si="0"/>
        <v xml:space="preserve"> </v>
      </c>
    </row>
    <row r="40" spans="1:8" ht="30" x14ac:dyDescent="0.25">
      <c r="A40" s="174">
        <v>38</v>
      </c>
      <c r="B40" s="175" t="s">
        <v>243</v>
      </c>
      <c r="C40" s="172" t="s">
        <v>239</v>
      </c>
      <c r="D40" s="177" t="str">
        <f t="shared" si="0"/>
        <v xml:space="preserve"> </v>
      </c>
    </row>
    <row r="41" spans="1:8" ht="28.5" customHeight="1" x14ac:dyDescent="0.25">
      <c r="A41" s="58"/>
      <c r="B41" s="58"/>
      <c r="C41" s="58"/>
      <c r="D41" s="60"/>
    </row>
    <row r="42" spans="1:8" ht="15" x14ac:dyDescent="0.25">
      <c r="A42" s="470" t="s">
        <v>266</v>
      </c>
      <c r="B42" s="470"/>
      <c r="C42" s="470"/>
      <c r="D42" s="470"/>
      <c r="E42" s="20"/>
      <c r="F42" s="20"/>
      <c r="G42" s="20"/>
      <c r="H42" s="20"/>
    </row>
    <row r="43" spans="1:8" ht="27.75" customHeight="1" x14ac:dyDescent="0.25">
      <c r="A43" s="469" t="s">
        <v>244</v>
      </c>
      <c r="B43" s="469"/>
      <c r="C43" s="469"/>
      <c r="D43" s="469"/>
    </row>
    <row r="44" spans="1:8" s="21" customFormat="1" ht="15" x14ac:dyDescent="0.25">
      <c r="A44" s="59"/>
      <c r="B44" s="59"/>
      <c r="C44" s="59"/>
      <c r="D44" s="59"/>
      <c r="E44" s="20"/>
      <c r="F44" s="20"/>
      <c r="G44" s="20"/>
    </row>
    <row r="45" spans="1:8" ht="28.5" customHeight="1" x14ac:dyDescent="0.25">
      <c r="A45" s="58"/>
      <c r="B45" s="58"/>
      <c r="C45" s="58"/>
      <c r="D45" s="60"/>
    </row>
    <row r="46" spans="1:8" ht="28.5" customHeight="1" x14ac:dyDescent="0.25">
      <c r="A46" s="58"/>
      <c r="B46" s="58"/>
      <c r="C46" s="58"/>
      <c r="D46" s="60"/>
    </row>
    <row r="47" spans="1:8" ht="28.5" customHeight="1" x14ac:dyDescent="0.25">
      <c r="A47" s="58"/>
      <c r="B47" s="58"/>
      <c r="C47" s="58"/>
      <c r="D47" s="60"/>
    </row>
    <row r="48" spans="1:8" ht="28.5" customHeight="1" x14ac:dyDescent="0.25">
      <c r="A48" s="58"/>
      <c r="B48" s="58"/>
      <c r="C48" s="58"/>
      <c r="D48" s="60"/>
    </row>
  </sheetData>
  <mergeCells count="3">
    <mergeCell ref="A1:D1"/>
    <mergeCell ref="A43:D43"/>
    <mergeCell ref="A42:D42"/>
  </mergeCells>
  <phoneticPr fontId="3" type="noConversion"/>
  <pageMargins left="0.31496062992125984" right="0.31496062992125984" top="0.35433070866141736" bottom="0.35433070866141736" header="0.31496062992125984" footer="0.31496062992125984"/>
  <pageSetup paperSize="9" scale="65" orientation="portrait" r:id="rId1"/>
  <rowBreaks count="1" manualBreakCount="1">
    <brk id="36" max="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E2FF1A-0B29-4C6D-92CB-73F25ED91B7F}">
          <x14:formula1>
            <xm:f>Πίνακας3!$E$2:$E$3</xm:f>
          </x14:formula1>
          <xm:sqref>D15 D17:D20 D25</xm:sqref>
        </x14:dataValidation>
        <x14:dataValidation type="list" allowBlank="1" showInputMessage="1" showErrorMessage="1" xr:uid="{5E7A7823-BC37-4143-B11D-3CAFB05FF39D}">
          <x14:formula1>
            <xm:f>Πίνακας3!$A$1:$A$5</xm:f>
          </x14:formula1>
          <xm:sqref>G42:H42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2C3F-462A-4A55-8623-B608E768D71B}">
  <dimension ref="A1:K13"/>
  <sheetViews>
    <sheetView view="pageBreakPreview" zoomScale="90" zoomScaleNormal="100" zoomScaleSheetLayoutView="90" workbookViewId="0">
      <selection activeCell="H3" sqref="H3"/>
    </sheetView>
  </sheetViews>
  <sheetFormatPr defaultRowHeight="15" x14ac:dyDescent="0.25"/>
  <cols>
    <col min="1" max="1" width="11.85546875" style="3" customWidth="1"/>
    <col min="2" max="2" width="27.7109375" style="3" customWidth="1"/>
    <col min="3" max="3" width="9.140625" style="3"/>
    <col min="4" max="4" width="14.28515625" style="3" customWidth="1"/>
    <col min="5" max="5" width="12.42578125" style="3" customWidth="1"/>
    <col min="6" max="6" width="13.140625" style="3" customWidth="1"/>
    <col min="7" max="9" width="10.42578125" style="3" customWidth="1"/>
    <col min="10" max="10" width="12.140625" style="3" customWidth="1"/>
    <col min="11" max="11" width="19.140625" style="3" customWidth="1"/>
    <col min="12" max="16384" width="9.140625" style="3"/>
  </cols>
  <sheetData>
    <row r="1" spans="1:11" s="12" customFormat="1" ht="46.5" customHeight="1" thickBot="1" x14ac:dyDescent="0.3">
      <c r="A1" s="474" t="s">
        <v>313</v>
      </c>
      <c r="B1" s="475"/>
      <c r="C1" s="475"/>
      <c r="D1" s="475"/>
      <c r="E1" s="475"/>
      <c r="F1" s="475"/>
      <c r="G1" s="475"/>
      <c r="H1" s="475"/>
      <c r="I1" s="475"/>
      <c r="J1" s="475"/>
      <c r="K1" s="476"/>
    </row>
    <row r="2" spans="1:11" s="12" customFormat="1" ht="45" x14ac:dyDescent="0.25">
      <c r="A2" s="178" t="s">
        <v>52</v>
      </c>
      <c r="B2" s="179" t="s">
        <v>106</v>
      </c>
      <c r="C2" s="180" t="s">
        <v>72</v>
      </c>
      <c r="D2" s="179" t="s">
        <v>79</v>
      </c>
      <c r="E2" s="179" t="s">
        <v>73</v>
      </c>
      <c r="F2" s="181" t="s">
        <v>148</v>
      </c>
      <c r="G2" s="179" t="s">
        <v>149</v>
      </c>
      <c r="H2" s="179" t="s">
        <v>146</v>
      </c>
      <c r="I2" s="179" t="s">
        <v>84</v>
      </c>
      <c r="J2" s="182" t="s">
        <v>176</v>
      </c>
      <c r="K2" s="183" t="s">
        <v>175</v>
      </c>
    </row>
    <row r="3" spans="1:11" s="12" customFormat="1" ht="25.5" x14ac:dyDescent="0.25">
      <c r="A3" s="184">
        <v>1</v>
      </c>
      <c r="B3" s="17" t="s">
        <v>187</v>
      </c>
      <c r="C3" s="15" t="s">
        <v>83</v>
      </c>
      <c r="D3" s="151">
        <v>1</v>
      </c>
      <c r="E3" s="24"/>
      <c r="F3" s="186">
        <f>D3*E3</f>
        <v>0</v>
      </c>
      <c r="G3" s="25"/>
      <c r="H3" s="186">
        <f>G3*F3</f>
        <v>0</v>
      </c>
      <c r="I3" s="186">
        <f>F3+H3</f>
        <v>0</v>
      </c>
      <c r="J3" s="56"/>
      <c r="K3" s="480" t="e">
        <f>IF(K8&lt;=10%,"OK","ΥΠΕΡΒΑΣΗ")</f>
        <v>#DIV/0!</v>
      </c>
    </row>
    <row r="4" spans="1:11" s="12" customFormat="1" ht="30" x14ac:dyDescent="0.25">
      <c r="A4" s="26">
        <v>2</v>
      </c>
      <c r="B4" s="17" t="s">
        <v>188</v>
      </c>
      <c r="C4" s="15" t="s">
        <v>83</v>
      </c>
      <c r="D4" s="27">
        <v>1</v>
      </c>
      <c r="E4" s="28"/>
      <c r="F4" s="186">
        <f>D4*E4</f>
        <v>0</v>
      </c>
      <c r="G4" s="25"/>
      <c r="H4" s="186">
        <f>G4*F4</f>
        <v>0</v>
      </c>
      <c r="I4" s="186">
        <f>F4+H4</f>
        <v>0</v>
      </c>
      <c r="J4" s="56"/>
      <c r="K4" s="481"/>
    </row>
    <row r="5" spans="1:11" s="12" customFormat="1" ht="25.5" x14ac:dyDescent="0.25">
      <c r="A5" s="26">
        <v>3</v>
      </c>
      <c r="B5" s="17" t="s">
        <v>151</v>
      </c>
      <c r="C5" s="15" t="s">
        <v>83</v>
      </c>
      <c r="D5" s="27">
        <v>1</v>
      </c>
      <c r="E5" s="28"/>
      <c r="F5" s="186">
        <f>D5*E5</f>
        <v>0</v>
      </c>
      <c r="G5" s="25"/>
      <c r="H5" s="186">
        <f>G5*F5</f>
        <v>0</v>
      </c>
      <c r="I5" s="186">
        <f>F5+H5</f>
        <v>0</v>
      </c>
      <c r="J5" s="56"/>
      <c r="K5" s="482"/>
    </row>
    <row r="6" spans="1:11" s="12" customFormat="1" ht="25.5" x14ac:dyDescent="0.25">
      <c r="A6" s="26">
        <v>4</v>
      </c>
      <c r="B6" s="17" t="s">
        <v>151</v>
      </c>
      <c r="C6" s="15" t="s">
        <v>83</v>
      </c>
      <c r="D6" s="27">
        <v>1</v>
      </c>
      <c r="E6" s="28"/>
      <c r="F6" s="186">
        <f>D6*E6</f>
        <v>0</v>
      </c>
      <c r="G6" s="25"/>
      <c r="H6" s="186">
        <f>G6*F6</f>
        <v>0</v>
      </c>
      <c r="I6" s="186">
        <f>F6+H6</f>
        <v>0</v>
      </c>
      <c r="J6" s="56"/>
      <c r="K6" s="57"/>
    </row>
    <row r="7" spans="1:11" s="12" customFormat="1" x14ac:dyDescent="0.25">
      <c r="A7" s="61"/>
      <c r="B7" s="62"/>
      <c r="C7" s="62"/>
      <c r="D7" s="62"/>
      <c r="E7" s="62"/>
      <c r="F7" s="62"/>
      <c r="G7" s="62"/>
      <c r="H7" s="62"/>
      <c r="I7" s="62"/>
      <c r="J7" s="63"/>
      <c r="K7" s="64"/>
    </row>
    <row r="8" spans="1:11" s="12" customFormat="1" ht="15.75" thickBot="1" x14ac:dyDescent="0.3">
      <c r="A8" s="472" t="s">
        <v>119</v>
      </c>
      <c r="B8" s="473"/>
      <c r="C8" s="473"/>
      <c r="D8" s="473"/>
      <c r="E8" s="473"/>
      <c r="F8" s="187">
        <f>SUM(F3:F7)</f>
        <v>0</v>
      </c>
      <c r="G8" s="185"/>
      <c r="H8" s="187">
        <f>SUM(H3:H7)</f>
        <v>0</v>
      </c>
      <c r="I8" s="187">
        <f>SUM(I3:I7)</f>
        <v>0</v>
      </c>
      <c r="J8" s="188">
        <f>SUM(J3:J7)</f>
        <v>0</v>
      </c>
      <c r="K8" s="189" t="e">
        <f>J8/'Β9_ΠΙΝΑΚΑΣ ΚΟΣΤΟΥΣ &amp; ΚΑΤΑΝΟΜΗ_Τ'!D23</f>
        <v>#DIV/0!</v>
      </c>
    </row>
    <row r="9" spans="1:11" s="12" customFormat="1" ht="220.5" customHeight="1" thickBot="1" x14ac:dyDescent="0.3">
      <c r="A9" s="477" t="s">
        <v>145</v>
      </c>
      <c r="B9" s="478"/>
      <c r="C9" s="478"/>
      <c r="D9" s="478"/>
      <c r="E9" s="478"/>
      <c r="F9" s="478"/>
      <c r="G9" s="478"/>
      <c r="H9" s="478"/>
      <c r="I9" s="478"/>
      <c r="J9" s="478"/>
      <c r="K9" s="479"/>
    </row>
    <row r="11" spans="1:11" x14ac:dyDescent="0.25">
      <c r="A11" s="471" t="s">
        <v>248</v>
      </c>
      <c r="B11" s="471"/>
      <c r="C11" s="471"/>
      <c r="D11" s="471"/>
      <c r="E11" s="471"/>
      <c r="F11" s="471"/>
      <c r="G11" s="471"/>
      <c r="H11" s="471"/>
      <c r="I11" s="471"/>
      <c r="J11" s="471"/>
      <c r="K11" s="471"/>
    </row>
    <row r="12" spans="1:11" x14ac:dyDescent="0.25">
      <c r="A12" s="471" t="s">
        <v>267</v>
      </c>
      <c r="B12" s="471"/>
      <c r="C12" s="471"/>
      <c r="D12" s="471"/>
      <c r="E12" s="471"/>
      <c r="F12" s="471"/>
      <c r="G12" s="471"/>
      <c r="H12" s="471"/>
      <c r="I12" s="471"/>
      <c r="J12" s="471"/>
      <c r="K12" s="471"/>
    </row>
    <row r="13" spans="1:11" s="12" customFormat="1" x14ac:dyDescent="0.25">
      <c r="A13" s="471" t="s">
        <v>246</v>
      </c>
      <c r="B13" s="471"/>
      <c r="C13" s="471"/>
      <c r="D13" s="471"/>
      <c r="E13" s="471"/>
      <c r="F13" s="471"/>
      <c r="G13" s="471"/>
      <c r="H13" s="471"/>
      <c r="I13" s="471"/>
      <c r="J13" s="471"/>
      <c r="K13" s="471"/>
    </row>
  </sheetData>
  <mergeCells count="7">
    <mergeCell ref="A11:K11"/>
    <mergeCell ref="A12:K12"/>
    <mergeCell ref="A13:K13"/>
    <mergeCell ref="A8:E8"/>
    <mergeCell ref="A1:K1"/>
    <mergeCell ref="A9:K9"/>
    <mergeCell ref="K3:K5"/>
  </mergeCells>
  <conditionalFormatting sqref="K3">
    <cfRule type="expression" dxfId="9" priority="1">
      <formula>K3="ΥΠΕΡΒΑΣΗ"</formula>
    </cfRule>
    <cfRule type="expression" dxfId="8" priority="2">
      <formula>K3="OK"</formula>
    </cfRule>
  </conditionalFormatting>
  <conditionalFormatting sqref="K6">
    <cfRule type="expression" dxfId="7" priority="3">
      <formula>K6="ΥΠΕΡΒΑΣΗ"</formula>
    </cfRule>
    <cfRule type="expression" dxfId="6" priority="4">
      <formula>K6="OK"</formula>
    </cfRule>
  </conditionalFormatting>
  <dataValidations count="1">
    <dataValidation type="list" allowBlank="1" showInputMessage="1" showErrorMessage="1" sqref="G3:G6" xr:uid="{94CBE91C-7D61-438F-AF8D-F706DFD96531}">
      <formula1>"0%,17%,24%"</formula1>
    </dataValidation>
  </dataValidations>
  <printOptions horizontalCentered="1" verticalCentered="1"/>
  <pageMargins left="0.51181102362204722" right="0.51181102362204722" top="0.55118110236220474" bottom="0.55118110236220474" header="0.31496062992125984" footer="0.31496062992125984"/>
  <pageSetup paperSize="9" scale="8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2F4100-9E3A-430E-9F20-9B8EF086A0CF}">
          <x14:formula1>
            <xm:f>Πίνακας3!$A$1:$A$5</xm:f>
          </x14:formula1>
          <xm:sqref>G15:K1048576 G10:K10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5"/>
  <sheetViews>
    <sheetView view="pageBreakPreview" topLeftCell="A37" zoomScale="80" zoomScaleNormal="80" zoomScaleSheetLayoutView="80" workbookViewId="0">
      <selection activeCell="I52" sqref="I48:J52"/>
    </sheetView>
  </sheetViews>
  <sheetFormatPr defaultColWidth="9.140625" defaultRowHeight="15" x14ac:dyDescent="0.25"/>
  <cols>
    <col min="1" max="1" width="12.85546875" style="3" customWidth="1"/>
    <col min="2" max="2" width="22.85546875" style="3" customWidth="1"/>
    <col min="3" max="3" width="14.5703125" style="3" customWidth="1"/>
    <col min="4" max="4" width="13.28515625" style="3" customWidth="1"/>
    <col min="5" max="5" width="19.5703125" style="3" customWidth="1"/>
    <col min="6" max="6" width="23.140625" style="3" customWidth="1"/>
    <col min="7" max="7" width="14.42578125" style="3" customWidth="1"/>
    <col min="8" max="8" width="19" style="12" customWidth="1"/>
    <col min="9" max="9" width="14.42578125" style="12" bestFit="1" customWidth="1"/>
    <col min="10" max="10" width="18.7109375" style="12" customWidth="1"/>
    <col min="11" max="16" width="9.140625" style="12"/>
    <col min="17" max="17" width="22.42578125" style="12" customWidth="1"/>
    <col min="18" max="16384" width="9.140625" style="12"/>
  </cols>
  <sheetData>
    <row r="1" spans="1:16" ht="19.5" customHeight="1" thickBot="1" x14ac:dyDescent="0.3">
      <c r="A1" s="490" t="s">
        <v>137</v>
      </c>
      <c r="B1" s="491"/>
      <c r="C1" s="491"/>
      <c r="D1" s="491"/>
      <c r="E1" s="491"/>
      <c r="F1" s="491"/>
      <c r="G1" s="491"/>
      <c r="H1" s="491"/>
      <c r="I1" s="491"/>
      <c r="J1" s="492"/>
    </row>
    <row r="2" spans="1:16" ht="16.5" customHeight="1" x14ac:dyDescent="0.25">
      <c r="A2" s="501" t="s">
        <v>54</v>
      </c>
      <c r="B2" s="502" t="s">
        <v>55</v>
      </c>
      <c r="C2" s="503" t="s">
        <v>107</v>
      </c>
      <c r="D2" s="505" t="s">
        <v>94</v>
      </c>
      <c r="E2" s="506"/>
      <c r="F2" s="506"/>
      <c r="G2" s="506"/>
      <c r="H2" s="506"/>
      <c r="I2" s="507"/>
      <c r="J2" s="499" t="s">
        <v>222</v>
      </c>
    </row>
    <row r="3" spans="1:16" ht="98.25" customHeight="1" thickBot="1" x14ac:dyDescent="0.3">
      <c r="A3" s="429"/>
      <c r="B3" s="427"/>
      <c r="C3" s="504"/>
      <c r="D3" s="190" t="s">
        <v>286</v>
      </c>
      <c r="E3" s="133" t="s">
        <v>287</v>
      </c>
      <c r="F3" s="134" t="s">
        <v>92</v>
      </c>
      <c r="G3" s="134" t="s">
        <v>93</v>
      </c>
      <c r="H3" s="134" t="s">
        <v>122</v>
      </c>
      <c r="I3" s="135" t="s">
        <v>123</v>
      </c>
      <c r="J3" s="500"/>
      <c r="P3" s="52"/>
    </row>
    <row r="4" spans="1:16" ht="16.5" customHeight="1" thickBot="1" x14ac:dyDescent="0.3">
      <c r="A4" s="493" t="s">
        <v>91</v>
      </c>
      <c r="B4" s="494"/>
      <c r="C4" s="494"/>
      <c r="D4" s="494"/>
      <c r="E4" s="494"/>
      <c r="F4" s="494"/>
      <c r="G4" s="494"/>
      <c r="H4" s="494"/>
      <c r="I4" s="494"/>
      <c r="J4" s="495"/>
    </row>
    <row r="5" spans="1:16" x14ac:dyDescent="0.25">
      <c r="A5" s="441" t="s">
        <v>56</v>
      </c>
      <c r="B5" s="136" t="s">
        <v>57</v>
      </c>
      <c r="C5" s="220">
        <f>1500*1.435/1.399</f>
        <v>1538.5989992852037</v>
      </c>
      <c r="D5" s="221" t="str">
        <f>IF('Α2_ΣΤΟΙΧΕΙΑ ΕΠΕΝΔΥΣΗΣ'!$D$15="ΝΑΙ", C5*0.06, "0,00")</f>
        <v>0,00</v>
      </c>
      <c r="E5" s="222" t="str">
        <f>IF('Α2_ΣΤΟΙΧΕΙΑ ΕΠΕΝΔΥΣΗΣ'!$D$16="ΝΑΙ", C5*0.12, "0,00")</f>
        <v>0,00</v>
      </c>
      <c r="F5" s="223" t="str">
        <f>IF('Α2_ΣΤΟΙΧΕΙΑ ΕΠΕΝΔΥΣΗΣ'!$D$17="ΝΑΙ", C5*0.06, "0,00")</f>
        <v>0,00</v>
      </c>
      <c r="G5" s="223" t="str">
        <f>IF('Α2_ΣΤΟΙΧΕΙΑ ΕΠΕΝΔΥΣΗΣ'!$D$18="ΝΑΙ", C5*0.06, "0,00")</f>
        <v>0,00</v>
      </c>
      <c r="H5" s="223" t="str">
        <f>IF('Α2_ΣΤΟΙΧΕΙΑ ΕΠΕΝΔΥΣΗΣ'!$D$19="ΝΑΙ", C5*0.15, "0,00")</f>
        <v>0,00</v>
      </c>
      <c r="I5" s="224" t="str">
        <f>IF('Α2_ΣΤΟΙΧΕΙΑ ΕΠΕΝΔΥΣΗΣ'!$D$20="ΝΑΙ", C5*0.3, "0,00")</f>
        <v>0,00</v>
      </c>
      <c r="J5" s="225">
        <f>C5+D5+E5+F5+G5+H5+I5</f>
        <v>1538.5989992852037</v>
      </c>
    </row>
    <row r="6" spans="1:16" ht="29.25" customHeight="1" x14ac:dyDescent="0.25">
      <c r="A6" s="442"/>
      <c r="B6" s="137" t="s">
        <v>58</v>
      </c>
      <c r="C6" s="226">
        <f>1500*0.5*1.435/1.399</f>
        <v>769.29949964260186</v>
      </c>
      <c r="D6" s="221" t="str">
        <f>IF('Α2_ΣΤΟΙΧΕΙΑ ΕΠΕΝΔΥΣΗΣ'!$D$15="ΝΑΙ", C6*0.06, "0,00")</f>
        <v>0,00</v>
      </c>
      <c r="E6" s="222" t="str">
        <f>IF('Α2_ΣΤΟΙΧΕΙΑ ΕΠΕΝΔΥΣΗΣ'!$D$16="ΝΑΙ", C6*0.12, "0,00")</f>
        <v>0,00</v>
      </c>
      <c r="F6" s="227" t="str">
        <f>IF('Α2_ΣΤΟΙΧΕΙΑ ΕΠΕΝΔΥΣΗΣ'!$D$17="ΝΑΙ", C6*0.06, "0,00")</f>
        <v>0,00</v>
      </c>
      <c r="G6" s="227" t="str">
        <f>IF('Α2_ΣΤΟΙΧΕΙΑ ΕΠΕΝΔΥΣΗΣ'!$D$18="ΝΑΙ", C6*0.06, "0,00")</f>
        <v>0,00</v>
      </c>
      <c r="H6" s="227" t="str">
        <f>IF('Α2_ΣΤΟΙΧΕΙΑ ΕΠΕΝΔΥΣΗΣ'!$D$19="ΝΑΙ", C6*0.15, "0,00")</f>
        <v>0,00</v>
      </c>
      <c r="I6" s="228" t="str">
        <f>IF('Α2_ΣΤΟΙΧΕΙΑ ΕΠΕΝΔΥΣΗΣ'!$D$20="ΝΑΙ", C6*0.3, "0,00")</f>
        <v>0,00</v>
      </c>
      <c r="J6" s="229">
        <f>C6+D6+E6+F6+G6+H6+I6</f>
        <v>769.29949964260186</v>
      </c>
    </row>
    <row r="7" spans="1:16" ht="15.75" thickBot="1" x14ac:dyDescent="0.3">
      <c r="A7" s="508"/>
      <c r="B7" s="191" t="s">
        <v>59</v>
      </c>
      <c r="C7" s="230">
        <f>1500*0.3*1.435/1.399</f>
        <v>461.5796997855611</v>
      </c>
      <c r="D7" s="221" t="str">
        <f>IF('Α2_ΣΤΟΙΧΕΙΑ ΕΠΕΝΔΥΣΗΣ'!$D$15="ΝΑΙ", C7*0.06, "0,00")</f>
        <v>0,00</v>
      </c>
      <c r="E7" s="222" t="str">
        <f>IF('Α2_ΣΤΟΙΧΕΙΑ ΕΠΕΝΔΥΣΗΣ'!$D$16="ΝΑΙ", C7*0.12, "0,00")</f>
        <v>0,00</v>
      </c>
      <c r="F7" s="231" t="str">
        <f>IF('Α2_ΣΤΟΙΧΕΙΑ ΕΠΕΝΔΥΣΗΣ'!$D$17="ΝΑΙ", C7*0.06, "0,00")</f>
        <v>0,00</v>
      </c>
      <c r="G7" s="231" t="str">
        <f>IF('Α2_ΣΤΟΙΧΕΙΑ ΕΠΕΝΔΥΣΗΣ'!$D$18="ΝΑΙ", C7*0.06, "0,00")</f>
        <v>0,00</v>
      </c>
      <c r="H7" s="231" t="str">
        <f>IF('Α2_ΣΤΟΙΧΕΙΑ ΕΠΕΝΔΥΣΗΣ'!$D$19="ΝΑΙ", C7*0.15, "0,00")</f>
        <v>0,00</v>
      </c>
      <c r="I7" s="232" t="str">
        <f>IF('Α2_ΣΤΟΙΧΕΙΑ ΕΠΕΝΔΥΣΗΣ'!$D$20="ΝΑΙ", C7*0.3, "0,00")</f>
        <v>0,00</v>
      </c>
      <c r="J7" s="233">
        <f>C7+D7+E7+F7+G7+H7+I7</f>
        <v>461.5796997855611</v>
      </c>
    </row>
    <row r="8" spans="1:16" ht="16.5" customHeight="1" thickBot="1" x14ac:dyDescent="0.3">
      <c r="A8" s="496" t="s">
        <v>90</v>
      </c>
      <c r="B8" s="497"/>
      <c r="C8" s="497"/>
      <c r="D8" s="497"/>
      <c r="E8" s="497"/>
      <c r="F8" s="497"/>
      <c r="G8" s="497"/>
      <c r="H8" s="497"/>
      <c r="I8" s="497"/>
      <c r="J8" s="498"/>
    </row>
    <row r="9" spans="1:16" x14ac:dyDescent="0.25">
      <c r="A9" s="441" t="s">
        <v>56</v>
      </c>
      <c r="B9" s="136" t="s">
        <v>57</v>
      </c>
      <c r="C9" s="220">
        <f>1395*1.435/1.399</f>
        <v>1430.8970693352394</v>
      </c>
      <c r="D9" s="221" t="str">
        <f>IF('Α2_ΣΤΟΙΧΕΙΑ ΕΠΕΝΔΥΣΗΣ'!$D$15="ΝΑΙ", C9*0.06, "0,00")</f>
        <v>0,00</v>
      </c>
      <c r="E9" s="222" t="str">
        <f>IF('Α2_ΣΤΟΙΧΕΙΑ ΕΠΕΝΔΥΣΗΣ'!$D$16="ΝΑΙ", C9*0.12, "0,00")</f>
        <v>0,00</v>
      </c>
      <c r="F9" s="234" t="str">
        <f>IF('Α2_ΣΤΟΙΧΕΙΑ ΕΠΕΝΔΥΣΗΣ'!$D$17="ΝΑΙ", C9*0.06, "0,00")</f>
        <v>0,00</v>
      </c>
      <c r="G9" s="234" t="str">
        <f>IF('Α2_ΣΤΟΙΧΕΙΑ ΕΠΕΝΔΥΣΗΣ'!$D$18="ΝΑΙ", C9*0.06, "0,00")</f>
        <v>0,00</v>
      </c>
      <c r="H9" s="234" t="str">
        <f>IF('Α2_ΣΤΟΙΧΕΙΑ ΕΠΕΝΔΥΣΗΣ'!$D$19="ΝΑΙ", C9*0.15, "0,00")</f>
        <v>0,00</v>
      </c>
      <c r="I9" s="139">
        <v>0</v>
      </c>
      <c r="J9" s="225">
        <f>C9+D9+E9+F9+G9+H9+I9</f>
        <v>1430.8970693352394</v>
      </c>
    </row>
    <row r="10" spans="1:16" ht="25.5" x14ac:dyDescent="0.25">
      <c r="A10" s="442"/>
      <c r="B10" s="137" t="s">
        <v>58</v>
      </c>
      <c r="C10" s="226">
        <f>750*1.435/1.399</f>
        <v>769.29949964260186</v>
      </c>
      <c r="D10" s="221" t="str">
        <f>IF('Α2_ΣΤΟΙΧΕΙΑ ΕΠΕΝΔΥΣΗΣ'!$D$15="ΝΑΙ", C10*0.06, "0,00")</f>
        <v>0,00</v>
      </c>
      <c r="E10" s="222" t="str">
        <f>IF('Α2_ΣΤΟΙΧΕΙΑ ΕΠΕΝΔΥΣΗΣ'!$D$16="ΝΑΙ", C10*0.12, "0,00")</f>
        <v>0,00</v>
      </c>
      <c r="F10" s="227" t="str">
        <f>IF('Α2_ΣΤΟΙΧΕΙΑ ΕΠΕΝΔΥΣΗΣ'!$D$17="ΝΑΙ", C10*0.06, "0,00")</f>
        <v>0,00</v>
      </c>
      <c r="G10" s="227" t="str">
        <f>IF('Α2_ΣΤΟΙΧΕΙΑ ΕΠΕΝΔΥΣΗΣ'!$D$18="ΝΑΙ", C10*0.06, "0,00")</f>
        <v>0,00</v>
      </c>
      <c r="H10" s="227" t="str">
        <f>IF('Α2_ΣΤΟΙΧΕΙΑ ΕΠΕΝΔΥΣΗΣ'!$D$19="ΝΑΙ", C10*0.15, "0,00")</f>
        <v>0,00</v>
      </c>
      <c r="I10" s="192">
        <v>0</v>
      </c>
      <c r="J10" s="229">
        <f>C10+D10+E10+F10+G10+H10+I10</f>
        <v>769.29949964260186</v>
      </c>
    </row>
    <row r="11" spans="1:16" ht="15.75" thickBot="1" x14ac:dyDescent="0.3">
      <c r="A11" s="443"/>
      <c r="B11" s="138" t="s">
        <v>59</v>
      </c>
      <c r="C11" s="235">
        <f>450*1.435/1.399</f>
        <v>461.5796997855611</v>
      </c>
      <c r="D11" s="221" t="str">
        <f>IF('Α2_ΣΤΟΙΧΕΙΑ ΕΠΕΝΔΥΣΗΣ'!$D$15="ΝΑΙ", C11*0.06, "0,00")</f>
        <v>0,00</v>
      </c>
      <c r="E11" s="222" t="str">
        <f>IF('Α2_ΣΤΟΙΧΕΙΑ ΕΠΕΝΔΥΣΗΣ'!$D$16="ΝΑΙ", C11*0.12, "0,00")</f>
        <v>0,00</v>
      </c>
      <c r="F11" s="236" t="str">
        <f>IF('Α2_ΣΤΟΙΧΕΙΑ ΕΠΕΝΔΥΣΗΣ'!$D$17="ΝΑΙ", C11*0.06, "0,00")</f>
        <v>0,00</v>
      </c>
      <c r="G11" s="236" t="str">
        <f>IF('Α2_ΣΤΟΙΧΕΙΑ ΕΠΕΝΔΥΣΗΣ'!$D$18="ΝΑΙ", C11*0.06, "0,00")</f>
        <v>0,00</v>
      </c>
      <c r="H11" s="236" t="str">
        <f>IF('Α2_ΣΤΟΙΧΕΙΑ ΕΠΕΝΔΥΣΗΣ'!$D$19="ΝΑΙ", C11*0.15, "0,00")</f>
        <v>0,00</v>
      </c>
      <c r="I11" s="193">
        <v>0</v>
      </c>
      <c r="J11" s="237">
        <f>C11+D11+E11+F11+G11+H11+I11</f>
        <v>461.5796997855611</v>
      </c>
    </row>
    <row r="12" spans="1:16" ht="38.25" customHeight="1" thickBot="1" x14ac:dyDescent="0.3">
      <c r="A12" s="411" t="s">
        <v>178</v>
      </c>
      <c r="B12" s="412"/>
      <c r="C12" s="412"/>
      <c r="D12" s="412"/>
      <c r="E12" s="413"/>
      <c r="F12" s="526" t="s">
        <v>179</v>
      </c>
      <c r="G12" s="527"/>
      <c r="H12" s="527"/>
      <c r="I12" s="527"/>
      <c r="J12" s="528"/>
    </row>
    <row r="13" spans="1:16" ht="45" x14ac:dyDescent="0.25">
      <c r="A13" s="194" t="s">
        <v>52</v>
      </c>
      <c r="B13" s="195" t="s">
        <v>126</v>
      </c>
      <c r="C13" s="196" t="s">
        <v>95</v>
      </c>
      <c r="D13" s="196" t="s">
        <v>177</v>
      </c>
      <c r="E13" s="197" t="s">
        <v>180</v>
      </c>
      <c r="F13" s="142" t="s">
        <v>52</v>
      </c>
      <c r="G13" s="198" t="s">
        <v>126</v>
      </c>
      <c r="H13" s="144" t="s">
        <v>95</v>
      </c>
      <c r="I13" s="144" t="s">
        <v>177</v>
      </c>
      <c r="J13" s="197" t="s">
        <v>180</v>
      </c>
    </row>
    <row r="14" spans="1:16" ht="30" x14ac:dyDescent="0.25">
      <c r="A14" s="146">
        <v>1</v>
      </c>
      <c r="B14" s="5" t="s">
        <v>32</v>
      </c>
      <c r="C14" s="147">
        <v>2.6600000000000002E-2</v>
      </c>
      <c r="D14" s="33"/>
      <c r="E14" s="239" t="str">
        <f>IF(D14="ΝΑΙ", C14, "0,00")</f>
        <v>0,00</v>
      </c>
      <c r="F14" s="146">
        <v>1</v>
      </c>
      <c r="G14" s="199" t="s">
        <v>32</v>
      </c>
      <c r="H14" s="147">
        <v>2.87E-2</v>
      </c>
      <c r="I14" s="33"/>
      <c r="J14" s="239" t="str">
        <f>IF(I14="ΝΑΙ", H14, "0,00")</f>
        <v>0,00</v>
      </c>
    </row>
    <row r="15" spans="1:16" ht="30" x14ac:dyDescent="0.25">
      <c r="A15" s="146" t="s">
        <v>33</v>
      </c>
      <c r="B15" s="5" t="s">
        <v>34</v>
      </c>
      <c r="C15" s="147">
        <v>0.28000000000000003</v>
      </c>
      <c r="D15" s="33"/>
      <c r="E15" s="239" t="str">
        <f t="shared" ref="E15:E30" si="0">IF(D15="ΝΑΙ", C15, "0,00")</f>
        <v>0,00</v>
      </c>
      <c r="F15" s="146" t="s">
        <v>36</v>
      </c>
      <c r="G15" s="199" t="s">
        <v>37</v>
      </c>
      <c r="H15" s="147">
        <v>0.22579999999999997</v>
      </c>
      <c r="I15" s="33"/>
      <c r="J15" s="239" t="str">
        <f t="shared" ref="J15:J30" si="1">IF(I15="ΝΑΙ", H15, "0,00")</f>
        <v>0,00</v>
      </c>
    </row>
    <row r="16" spans="1:16" x14ac:dyDescent="0.25">
      <c r="A16" s="146">
        <v>3</v>
      </c>
      <c r="B16" s="5" t="s">
        <v>38</v>
      </c>
      <c r="C16" s="149">
        <v>6.6699999999999995E-2</v>
      </c>
      <c r="D16" s="34"/>
      <c r="E16" s="239" t="str">
        <f t="shared" si="0"/>
        <v>0,00</v>
      </c>
      <c r="F16" s="146">
        <v>3</v>
      </c>
      <c r="G16" s="199" t="s">
        <v>38</v>
      </c>
      <c r="H16" s="147">
        <v>7.17E-2</v>
      </c>
      <c r="I16" s="33"/>
      <c r="J16" s="239" t="str">
        <f t="shared" si="1"/>
        <v>0,00</v>
      </c>
    </row>
    <row r="17" spans="1:10" x14ac:dyDescent="0.25">
      <c r="A17" s="146">
        <v>4</v>
      </c>
      <c r="B17" s="5" t="s">
        <v>39</v>
      </c>
      <c r="C17" s="149">
        <v>0.1</v>
      </c>
      <c r="D17" s="34"/>
      <c r="E17" s="239" t="str">
        <f t="shared" si="0"/>
        <v>0,00</v>
      </c>
      <c r="F17" s="146">
        <v>4</v>
      </c>
      <c r="G17" s="199" t="s">
        <v>39</v>
      </c>
      <c r="H17" s="147">
        <v>0.1075</v>
      </c>
      <c r="I17" s="33"/>
      <c r="J17" s="239" t="str">
        <f t="shared" si="1"/>
        <v>0,00</v>
      </c>
    </row>
    <row r="18" spans="1:10" x14ac:dyDescent="0.25">
      <c r="A18" s="146">
        <v>5</v>
      </c>
      <c r="B18" s="5" t="s">
        <v>40</v>
      </c>
      <c r="C18" s="149">
        <v>9.3299999999999994E-2</v>
      </c>
      <c r="D18" s="34"/>
      <c r="E18" s="239" t="str">
        <f t="shared" si="0"/>
        <v>0,00</v>
      </c>
      <c r="F18" s="146">
        <v>5</v>
      </c>
      <c r="G18" s="199" t="s">
        <v>40</v>
      </c>
      <c r="H18" s="147">
        <v>0.10039999999999999</v>
      </c>
      <c r="I18" s="33"/>
      <c r="J18" s="239" t="str">
        <f t="shared" si="1"/>
        <v>0,00</v>
      </c>
    </row>
    <row r="19" spans="1:10" ht="30" x14ac:dyDescent="0.25">
      <c r="A19" s="146">
        <v>6</v>
      </c>
      <c r="B19" s="5" t="s">
        <v>41</v>
      </c>
      <c r="C19" s="149">
        <v>1.67E-2</v>
      </c>
      <c r="D19" s="34"/>
      <c r="E19" s="239" t="str">
        <f t="shared" si="0"/>
        <v>0,00</v>
      </c>
      <c r="F19" s="146">
        <v>6</v>
      </c>
      <c r="G19" s="199" t="s">
        <v>41</v>
      </c>
      <c r="H19" s="147">
        <v>1.7899999999999999E-2</v>
      </c>
      <c r="I19" s="33"/>
      <c r="J19" s="239" t="str">
        <f t="shared" si="1"/>
        <v>0,00</v>
      </c>
    </row>
    <row r="20" spans="1:10" ht="30" x14ac:dyDescent="0.25">
      <c r="A20" s="146">
        <v>7</v>
      </c>
      <c r="B20" s="5" t="s">
        <v>42</v>
      </c>
      <c r="C20" s="149">
        <v>2.6600000000000002E-2</v>
      </c>
      <c r="D20" s="34"/>
      <c r="E20" s="239" t="str">
        <f t="shared" si="0"/>
        <v>0,00</v>
      </c>
      <c r="F20" s="146">
        <v>7</v>
      </c>
      <c r="G20" s="199" t="s">
        <v>42</v>
      </c>
      <c r="H20" s="147">
        <v>2.87E-2</v>
      </c>
      <c r="I20" s="33"/>
      <c r="J20" s="239" t="str">
        <f t="shared" si="1"/>
        <v>0,00</v>
      </c>
    </row>
    <row r="21" spans="1:10" x14ac:dyDescent="0.25">
      <c r="A21" s="146">
        <v>8</v>
      </c>
      <c r="B21" s="5" t="s">
        <v>43</v>
      </c>
      <c r="C21" s="149">
        <v>6.7000000000000004E-2</v>
      </c>
      <c r="D21" s="34"/>
      <c r="E21" s="239" t="str">
        <f t="shared" si="0"/>
        <v>0,00</v>
      </c>
      <c r="F21" s="146">
        <v>8</v>
      </c>
      <c r="G21" s="199" t="s">
        <v>43</v>
      </c>
      <c r="H21" s="147">
        <v>7.17E-2</v>
      </c>
      <c r="I21" s="33"/>
      <c r="J21" s="239" t="str">
        <f t="shared" si="1"/>
        <v>0,00</v>
      </c>
    </row>
    <row r="22" spans="1:10" x14ac:dyDescent="0.25">
      <c r="A22" s="146">
        <v>9</v>
      </c>
      <c r="B22" s="5" t="s">
        <v>44</v>
      </c>
      <c r="C22" s="149">
        <v>3.3300000000000003E-2</v>
      </c>
      <c r="D22" s="34"/>
      <c r="E22" s="239" t="str">
        <f t="shared" si="0"/>
        <v>0,00</v>
      </c>
      <c r="F22" s="146">
        <v>9</v>
      </c>
      <c r="G22" s="199" t="s">
        <v>44</v>
      </c>
      <c r="H22" s="147">
        <v>3.5799999999999998E-2</v>
      </c>
      <c r="I22" s="33"/>
      <c r="J22" s="239" t="str">
        <f t="shared" si="1"/>
        <v>0,00</v>
      </c>
    </row>
    <row r="23" spans="1:10" ht="75" x14ac:dyDescent="0.25">
      <c r="A23" s="146">
        <v>10</v>
      </c>
      <c r="B23" s="5" t="s">
        <v>53</v>
      </c>
      <c r="C23" s="149">
        <v>0.06</v>
      </c>
      <c r="D23" s="34"/>
      <c r="E23" s="239" t="str">
        <f t="shared" si="0"/>
        <v>0,00</v>
      </c>
      <c r="F23" s="146">
        <v>10</v>
      </c>
      <c r="G23" s="199" t="s">
        <v>53</v>
      </c>
      <c r="H23" s="147">
        <v>6.4500000000000002E-2</v>
      </c>
      <c r="I23" s="33"/>
      <c r="J23" s="239" t="str">
        <f t="shared" si="1"/>
        <v>0,00</v>
      </c>
    </row>
    <row r="24" spans="1:10" ht="30" x14ac:dyDescent="0.25">
      <c r="A24" s="146">
        <v>11</v>
      </c>
      <c r="B24" s="5" t="s">
        <v>45</v>
      </c>
      <c r="C24" s="149">
        <v>0.05</v>
      </c>
      <c r="D24" s="34"/>
      <c r="E24" s="239" t="str">
        <f t="shared" si="0"/>
        <v>0,00</v>
      </c>
      <c r="F24" s="146">
        <v>11</v>
      </c>
      <c r="G24" s="199" t="s">
        <v>45</v>
      </c>
      <c r="H24" s="147">
        <v>5.3800000000000001E-2</v>
      </c>
      <c r="I24" s="33"/>
      <c r="J24" s="239" t="str">
        <f t="shared" si="1"/>
        <v>0,00</v>
      </c>
    </row>
    <row r="25" spans="1:10" x14ac:dyDescent="0.25">
      <c r="A25" s="146">
        <v>12</v>
      </c>
      <c r="B25" s="5" t="s">
        <v>46</v>
      </c>
      <c r="C25" s="149">
        <v>0.01</v>
      </c>
      <c r="D25" s="34"/>
      <c r="E25" s="239" t="str">
        <f t="shared" si="0"/>
        <v>0,00</v>
      </c>
      <c r="F25" s="146">
        <v>12</v>
      </c>
      <c r="G25" s="199" t="s">
        <v>46</v>
      </c>
      <c r="H25" s="147">
        <v>1.0700000000000001E-2</v>
      </c>
      <c r="I25" s="33"/>
      <c r="J25" s="239" t="str">
        <f t="shared" si="1"/>
        <v>0,00</v>
      </c>
    </row>
    <row r="26" spans="1:10" ht="30" x14ac:dyDescent="0.25">
      <c r="A26" s="146">
        <v>13</v>
      </c>
      <c r="B26" s="5" t="s">
        <v>47</v>
      </c>
      <c r="C26" s="149">
        <v>2.6600000000000002E-2</v>
      </c>
      <c r="D26" s="34"/>
      <c r="E26" s="239" t="str">
        <f t="shared" si="0"/>
        <v>0,00</v>
      </c>
      <c r="F26" s="146">
        <v>13</v>
      </c>
      <c r="G26" s="199" t="s">
        <v>47</v>
      </c>
      <c r="H26" s="147">
        <v>2.87E-2</v>
      </c>
      <c r="I26" s="33"/>
      <c r="J26" s="239" t="str">
        <f t="shared" si="1"/>
        <v>0,00</v>
      </c>
    </row>
    <row r="27" spans="1:10" ht="30" x14ac:dyDescent="0.25">
      <c r="A27" s="146">
        <v>14</v>
      </c>
      <c r="B27" s="5" t="s">
        <v>48</v>
      </c>
      <c r="C27" s="149">
        <v>2.6600000000000002E-2</v>
      </c>
      <c r="D27" s="34"/>
      <c r="E27" s="239" t="str">
        <f t="shared" si="0"/>
        <v>0,00</v>
      </c>
      <c r="F27" s="146">
        <v>14</v>
      </c>
      <c r="G27" s="199" t="s">
        <v>48</v>
      </c>
      <c r="H27" s="147">
        <v>2.87E-2</v>
      </c>
      <c r="I27" s="33"/>
      <c r="J27" s="239" t="str">
        <f t="shared" si="1"/>
        <v>0,00</v>
      </c>
    </row>
    <row r="28" spans="1:10" ht="30" x14ac:dyDescent="0.25">
      <c r="A28" s="146">
        <v>15</v>
      </c>
      <c r="B28" s="5" t="s">
        <v>49</v>
      </c>
      <c r="C28" s="149">
        <v>4.6699999999999998E-2</v>
      </c>
      <c r="D28" s="34"/>
      <c r="E28" s="239" t="str">
        <f t="shared" si="0"/>
        <v>0,00</v>
      </c>
      <c r="F28" s="146">
        <v>15</v>
      </c>
      <c r="G28" s="199" t="s">
        <v>49</v>
      </c>
      <c r="H28" s="147">
        <v>5.0199999999999995E-2</v>
      </c>
      <c r="I28" s="33"/>
      <c r="J28" s="239" t="str">
        <f t="shared" si="1"/>
        <v>0,00</v>
      </c>
    </row>
    <row r="29" spans="1:10" ht="30" x14ac:dyDescent="0.25">
      <c r="A29" s="146">
        <v>16</v>
      </c>
      <c r="B29" s="5" t="s">
        <v>50</v>
      </c>
      <c r="C29" s="149">
        <v>5.33E-2</v>
      </c>
      <c r="D29" s="34"/>
      <c r="E29" s="239" t="str">
        <f t="shared" si="0"/>
        <v>0,00</v>
      </c>
      <c r="F29" s="146">
        <v>16</v>
      </c>
      <c r="G29" s="199" t="s">
        <v>50</v>
      </c>
      <c r="H29" s="147">
        <v>5.7300000000000004E-2</v>
      </c>
      <c r="I29" s="33"/>
      <c r="J29" s="239" t="str">
        <f t="shared" si="1"/>
        <v>0,00</v>
      </c>
    </row>
    <row r="30" spans="1:10" ht="60.75" thickBot="1" x14ac:dyDescent="0.3">
      <c r="A30" s="200">
        <v>17</v>
      </c>
      <c r="B30" s="29" t="s">
        <v>51</v>
      </c>
      <c r="C30" s="201">
        <v>1.66E-2</v>
      </c>
      <c r="D30" s="35"/>
      <c r="E30" s="240" t="str">
        <f t="shared" si="0"/>
        <v>0,00</v>
      </c>
      <c r="F30" s="190">
        <v>17</v>
      </c>
      <c r="G30" s="202" t="s">
        <v>51</v>
      </c>
      <c r="H30" s="203">
        <v>1.7899999999999999E-2</v>
      </c>
      <c r="I30" s="33"/>
      <c r="J30" s="239" t="str">
        <f t="shared" si="1"/>
        <v>0,00</v>
      </c>
    </row>
    <row r="31" spans="1:10" ht="16.5" thickBot="1" x14ac:dyDescent="0.3">
      <c r="A31" s="529" t="s">
        <v>128</v>
      </c>
      <c r="B31" s="530"/>
      <c r="C31" s="238">
        <f>SUM(C14:C30)</f>
        <v>0.99999999999999989</v>
      </c>
      <c r="D31" s="204"/>
      <c r="E31" s="241">
        <f>SUM(E14:E30)</f>
        <v>0</v>
      </c>
      <c r="F31" s="531" t="s">
        <v>128</v>
      </c>
      <c r="G31" s="532"/>
      <c r="H31" s="242">
        <f>SUM(H14:H30)</f>
        <v>0.99999999999999989</v>
      </c>
      <c r="I31" s="205"/>
      <c r="J31" s="243">
        <f>SUM(J14:J30)</f>
        <v>0</v>
      </c>
    </row>
    <row r="32" spans="1:10" ht="15.75" customHeight="1" thickBot="1" x14ac:dyDescent="0.3">
      <c r="A32" s="515" t="s">
        <v>153</v>
      </c>
      <c r="B32" s="516"/>
      <c r="C32" s="516"/>
      <c r="D32" s="517"/>
      <c r="E32" s="515" t="s">
        <v>154</v>
      </c>
      <c r="F32" s="516"/>
      <c r="G32" s="516"/>
      <c r="H32" s="517"/>
      <c r="I32" s="521" t="s">
        <v>221</v>
      </c>
      <c r="J32" s="512"/>
    </row>
    <row r="33" spans="1:10" ht="15" customHeight="1" x14ac:dyDescent="0.25">
      <c r="A33" s="206" t="s">
        <v>52</v>
      </c>
      <c r="B33" s="207" t="s">
        <v>55</v>
      </c>
      <c r="C33" s="208" t="s">
        <v>72</v>
      </c>
      <c r="D33" s="209" t="s">
        <v>79</v>
      </c>
      <c r="E33" s="206" t="s">
        <v>52</v>
      </c>
      <c r="F33" s="207" t="s">
        <v>55</v>
      </c>
      <c r="G33" s="208" t="s">
        <v>72</v>
      </c>
      <c r="H33" s="209" t="s">
        <v>79</v>
      </c>
      <c r="I33" s="521"/>
      <c r="J33" s="512"/>
    </row>
    <row r="34" spans="1:10" ht="27" customHeight="1" x14ac:dyDescent="0.25">
      <c r="A34" s="210">
        <v>1</v>
      </c>
      <c r="B34" s="211" t="s">
        <v>57</v>
      </c>
      <c r="C34" s="150" t="s">
        <v>81</v>
      </c>
      <c r="D34" s="244">
        <f>'Α2_ΣΤΟΙΧΕΙΑ ΕΠΕΝΔΥΣΗΣ'!$D$3</f>
        <v>0</v>
      </c>
      <c r="E34" s="210">
        <v>1</v>
      </c>
      <c r="F34" s="211" t="s">
        <v>57</v>
      </c>
      <c r="G34" s="150" t="s">
        <v>81</v>
      </c>
      <c r="H34" s="244">
        <f>'Α2_ΣΤΟΙΧΕΙΑ ΕΠΕΝΔΥΣΗΣ'!$D$6</f>
        <v>0</v>
      </c>
      <c r="I34" s="521"/>
      <c r="J34" s="512"/>
    </row>
    <row r="35" spans="1:10" ht="46.5" customHeight="1" x14ac:dyDescent="0.25">
      <c r="A35" s="210">
        <v>2</v>
      </c>
      <c r="B35" s="137" t="s">
        <v>58</v>
      </c>
      <c r="C35" s="151" t="s">
        <v>81</v>
      </c>
      <c r="D35" s="245">
        <f>'Α2_ΣΤΟΙΧΕΙΑ ΕΠΕΝΔΥΣΗΣ'!$D$4</f>
        <v>0</v>
      </c>
      <c r="E35" s="210">
        <v>2</v>
      </c>
      <c r="F35" s="137" t="s">
        <v>58</v>
      </c>
      <c r="G35" s="151" t="s">
        <v>81</v>
      </c>
      <c r="H35" s="245">
        <f>'Α2_ΣΤΟΙΧΕΙΑ ΕΠΕΝΔΥΣΗΣ'!$D$7</f>
        <v>0</v>
      </c>
      <c r="I35" s="521"/>
      <c r="J35" s="512"/>
    </row>
    <row r="36" spans="1:10" ht="27" customHeight="1" thickBot="1" x14ac:dyDescent="0.3">
      <c r="A36" s="212">
        <v>3</v>
      </c>
      <c r="B36" s="138" t="s">
        <v>59</v>
      </c>
      <c r="C36" s="213" t="s">
        <v>81</v>
      </c>
      <c r="D36" s="246">
        <f>'Α2_ΣΤΟΙΧΕΙΑ ΕΠΕΝΔΥΣΗΣ'!$D$5</f>
        <v>0</v>
      </c>
      <c r="E36" s="212">
        <v>3</v>
      </c>
      <c r="F36" s="138" t="s">
        <v>59</v>
      </c>
      <c r="G36" s="213" t="s">
        <v>81</v>
      </c>
      <c r="H36" s="246">
        <f>'Α2_ΣΤΟΙΧΕΙΑ ΕΠΕΝΔΥΣΗΣ'!$D$8</f>
        <v>0</v>
      </c>
      <c r="I36" s="522"/>
      <c r="J36" s="523"/>
    </row>
    <row r="37" spans="1:10" ht="39" customHeight="1" thickBot="1" x14ac:dyDescent="0.3">
      <c r="A37" s="518" t="s">
        <v>319</v>
      </c>
      <c r="B37" s="519"/>
      <c r="C37" s="519"/>
      <c r="D37" s="519"/>
      <c r="E37" s="519"/>
      <c r="F37" s="519"/>
      <c r="G37" s="519"/>
      <c r="H37" s="519"/>
      <c r="I37" s="524"/>
      <c r="J37" s="525"/>
    </row>
    <row r="38" spans="1:10" ht="105.75" customHeight="1" x14ac:dyDescent="0.25">
      <c r="A38" s="178" t="s">
        <v>52</v>
      </c>
      <c r="B38" s="179" t="s">
        <v>106</v>
      </c>
      <c r="C38" s="180" t="s">
        <v>72</v>
      </c>
      <c r="D38" s="179" t="s">
        <v>79</v>
      </c>
      <c r="E38" s="179" t="s">
        <v>73</v>
      </c>
      <c r="F38" s="181" t="s">
        <v>80</v>
      </c>
      <c r="G38" s="179" t="s">
        <v>333</v>
      </c>
      <c r="H38" s="182" t="s">
        <v>84</v>
      </c>
      <c r="I38" s="513" t="s">
        <v>140</v>
      </c>
      <c r="J38" s="514"/>
    </row>
    <row r="39" spans="1:10" ht="30" customHeight="1" x14ac:dyDescent="0.25">
      <c r="A39" s="214">
        <v>1</v>
      </c>
      <c r="B39" s="5" t="s">
        <v>99</v>
      </c>
      <c r="C39" s="7" t="s">
        <v>81</v>
      </c>
      <c r="D39" s="247">
        <f>D34</f>
        <v>0</v>
      </c>
      <c r="E39" s="248">
        <f>IF(AND('Α2_ΣΤΟΙΧΕΙΑ ΕΠΕΝΔΥΣΗΣ'!$D$25="ΝΑΙ",'Α2_ΣΤΟΙΧΕΙΑ ΕΠΕΝΔΥΣΗΣ'!D26&lt;(J5*$E$31)),'Α2_ΣΤΟΙΧΕΙΑ ΕΠΕΝΔΥΣΗΣ'!D26,(J5*$E$31))</f>
        <v>0</v>
      </c>
      <c r="F39" s="186">
        <f>D39*E39</f>
        <v>0</v>
      </c>
      <c r="G39" s="362"/>
      <c r="H39" s="250">
        <f>F39+G39</f>
        <v>0</v>
      </c>
      <c r="I39" s="509" t="s">
        <v>139</v>
      </c>
      <c r="J39" s="510"/>
    </row>
    <row r="40" spans="1:10" ht="45" x14ac:dyDescent="0.25">
      <c r="A40" s="216">
        <v>2</v>
      </c>
      <c r="B40" s="5" t="s">
        <v>100</v>
      </c>
      <c r="C40" s="7" t="s">
        <v>81</v>
      </c>
      <c r="D40" s="249">
        <f>D35</f>
        <v>0</v>
      </c>
      <c r="E40" s="248">
        <f>IF(AND('Α2_ΣΤΟΙΧΕΙΑ ΕΠΕΝΔΥΣΗΣ'!$D$25="ΝΑΙ",'Α2_ΣΤΟΙΧΕΙΑ ΕΠΕΝΔΥΣΗΣ'!D27&lt;(J6*$E$31)),'Α2_ΣΤΟΙΧΕΙΑ ΕΠΕΝΔΥΣΗΣ'!D27,(J6*$E$31))</f>
        <v>0</v>
      </c>
      <c r="F40" s="186">
        <f>D40*E40</f>
        <v>0</v>
      </c>
      <c r="G40" s="362"/>
      <c r="H40" s="250">
        <f>F40+G40</f>
        <v>0</v>
      </c>
      <c r="I40" s="511"/>
      <c r="J40" s="512"/>
    </row>
    <row r="41" spans="1:10" ht="30" x14ac:dyDescent="0.25">
      <c r="A41" s="216">
        <v>3</v>
      </c>
      <c r="B41" s="5" t="s">
        <v>101</v>
      </c>
      <c r="C41" s="7" t="s">
        <v>81</v>
      </c>
      <c r="D41" s="249">
        <f>D36</f>
        <v>0</v>
      </c>
      <c r="E41" s="248">
        <f>IF(AND('Α2_ΣΤΟΙΧΕΙΑ ΕΠΕΝΔΥΣΗΣ'!$D$25="ΝΑΙ",'Α2_ΣΤΟΙΧΕΙΑ ΕΠΕΝΔΥΣΗΣ'!D28&lt;(J7*$E$31)),'Α2_ΣΤΟΙΧΕΙΑ ΕΠΕΝΔΥΣΗΣ'!D28,(J7*$E$31))</f>
        <v>0</v>
      </c>
      <c r="F41" s="186">
        <f>D41*E41</f>
        <v>0</v>
      </c>
      <c r="G41" s="362"/>
      <c r="H41" s="250">
        <f>F41+G41</f>
        <v>0</v>
      </c>
      <c r="I41" s="511"/>
      <c r="J41" s="512"/>
    </row>
    <row r="42" spans="1:10" ht="51.75" customHeight="1" x14ac:dyDescent="0.25">
      <c r="A42" s="117">
        <v>4</v>
      </c>
      <c r="B42" s="29" t="s">
        <v>152</v>
      </c>
      <c r="C42" s="30" t="s">
        <v>82</v>
      </c>
      <c r="D42" s="31">
        <v>1</v>
      </c>
      <c r="E42" s="32"/>
      <c r="F42" s="186">
        <f>D42*E42</f>
        <v>0</v>
      </c>
      <c r="G42" s="76"/>
      <c r="H42" s="250">
        <f>F42+G42</f>
        <v>0</v>
      </c>
      <c r="I42" s="485" t="s">
        <v>89</v>
      </c>
      <c r="J42" s="484"/>
    </row>
    <row r="43" spans="1:10" ht="54.75" customHeight="1" x14ac:dyDescent="0.25">
      <c r="A43" s="117">
        <v>5</v>
      </c>
      <c r="B43" s="44" t="s">
        <v>278</v>
      </c>
      <c r="C43" s="118"/>
      <c r="D43" s="119"/>
      <c r="E43" s="32"/>
      <c r="F43" s="186">
        <f>D43*E43</f>
        <v>0</v>
      </c>
      <c r="G43" s="362"/>
      <c r="H43" s="250">
        <f>F43+G43</f>
        <v>0</v>
      </c>
      <c r="I43" s="483" t="s">
        <v>279</v>
      </c>
      <c r="J43" s="484"/>
    </row>
    <row r="44" spans="1:10" x14ac:dyDescent="0.25">
      <c r="A44" s="120"/>
      <c r="B44" s="121"/>
      <c r="C44" s="122"/>
      <c r="D44" s="123"/>
      <c r="E44" s="116"/>
      <c r="F44" s="124"/>
      <c r="G44" s="124"/>
      <c r="H44" s="125"/>
      <c r="I44" s="488"/>
      <c r="J44" s="489"/>
    </row>
    <row r="45" spans="1:10" ht="52.5" customHeight="1" thickBot="1" x14ac:dyDescent="0.3">
      <c r="A45" s="486" t="s">
        <v>141</v>
      </c>
      <c r="B45" s="487"/>
      <c r="C45" s="487"/>
      <c r="D45" s="487"/>
      <c r="E45" s="487"/>
      <c r="F45" s="251">
        <f>SUM(F39:F44)</f>
        <v>0</v>
      </c>
      <c r="G45" s="251">
        <f>SUM(G39:G44)</f>
        <v>0</v>
      </c>
      <c r="H45" s="252">
        <f>SUM(H39:H44)</f>
        <v>0</v>
      </c>
      <c r="I45" s="217"/>
      <c r="J45" s="218"/>
    </row>
    <row r="46" spans="1:10" ht="55.5" customHeight="1" thickBot="1" x14ac:dyDescent="0.3">
      <c r="A46" s="518" t="s">
        <v>318</v>
      </c>
      <c r="B46" s="519"/>
      <c r="C46" s="519"/>
      <c r="D46" s="519"/>
      <c r="E46" s="519"/>
      <c r="F46" s="519"/>
      <c r="G46" s="519"/>
      <c r="H46" s="519"/>
      <c r="I46" s="519"/>
      <c r="J46" s="520"/>
    </row>
    <row r="47" spans="1:10" ht="105" x14ac:dyDescent="0.25">
      <c r="A47" s="178" t="s">
        <v>52</v>
      </c>
      <c r="B47" s="179" t="s">
        <v>106</v>
      </c>
      <c r="C47" s="180" t="s">
        <v>72</v>
      </c>
      <c r="D47" s="179" t="s">
        <v>79</v>
      </c>
      <c r="E47" s="179" t="s">
        <v>73</v>
      </c>
      <c r="F47" s="181" t="s">
        <v>80</v>
      </c>
      <c r="G47" s="179" t="s">
        <v>333</v>
      </c>
      <c r="H47" s="182" t="s">
        <v>84</v>
      </c>
      <c r="I47" s="513" t="s">
        <v>140</v>
      </c>
      <c r="J47" s="514"/>
    </row>
    <row r="48" spans="1:10" ht="30" x14ac:dyDescent="0.25">
      <c r="A48" s="131">
        <v>1</v>
      </c>
      <c r="B48" s="5" t="s">
        <v>99</v>
      </c>
      <c r="C48" s="7" t="s">
        <v>81</v>
      </c>
      <c r="D48" s="247">
        <f>H34</f>
        <v>0</v>
      </c>
      <c r="E48" s="248">
        <f>IF(AND('Α2_ΣΤΟΙΧΕΙΑ ΕΠΕΝΔΥΣΗΣ'!$D$25="ΝΑΙ",'Α2_ΣΤΟΙΧΕΙΑ ΕΠΕΝΔΥΣΗΣ'!D29&lt;J9*($J$31)),'Α2_ΣΤΟΙΧΕΙΑ ΕΠΕΝΔΥΣΗΣ'!D29,(J9*$J$31))</f>
        <v>0</v>
      </c>
      <c r="F48" s="186">
        <f>D48*E48</f>
        <v>0</v>
      </c>
      <c r="G48" s="362"/>
      <c r="H48" s="250">
        <f>F48+G48</f>
        <v>0</v>
      </c>
      <c r="I48" s="509" t="s">
        <v>139</v>
      </c>
      <c r="J48" s="510"/>
    </row>
    <row r="49" spans="1:10" ht="45" x14ac:dyDescent="0.25">
      <c r="A49" s="4">
        <v>2</v>
      </c>
      <c r="B49" s="5" t="s">
        <v>100</v>
      </c>
      <c r="C49" s="7" t="s">
        <v>81</v>
      </c>
      <c r="D49" s="247">
        <f>H35</f>
        <v>0</v>
      </c>
      <c r="E49" s="248">
        <f>IF(AND('Α2_ΣΤΟΙΧΕΙΑ ΕΠΕΝΔΥΣΗΣ'!$D$25="ΝΑΙ",'Α2_ΣΤΟΙΧΕΙΑ ΕΠΕΝΔΥΣΗΣ'!D30&lt;J10*($J$31)),'Α2_ΣΤΟΙΧΕΙΑ ΕΠΕΝΔΥΣΗΣ'!D30,(J10*$J$31))</f>
        <v>0</v>
      </c>
      <c r="F49" s="186">
        <f>D49*E49</f>
        <v>0</v>
      </c>
      <c r="G49" s="362"/>
      <c r="H49" s="250">
        <f>F49+G49</f>
        <v>0</v>
      </c>
      <c r="I49" s="511"/>
      <c r="J49" s="512"/>
    </row>
    <row r="50" spans="1:10" ht="30" x14ac:dyDescent="0.25">
      <c r="A50" s="4">
        <v>3</v>
      </c>
      <c r="B50" s="5" t="s">
        <v>101</v>
      </c>
      <c r="C50" s="7" t="s">
        <v>81</v>
      </c>
      <c r="D50" s="247">
        <f>H36</f>
        <v>0</v>
      </c>
      <c r="E50" s="248">
        <f>IF(AND('Α2_ΣΤΟΙΧΕΙΑ ΕΠΕΝΔΥΣΗΣ'!$D$25="ΝΑΙ",'Α2_ΣΤΟΙΧΕΙΑ ΕΠΕΝΔΥΣΗΣ'!D31&lt;J11*($J$31)),'Α2_ΣΤΟΙΧΕΙΑ ΕΠΕΝΔΥΣΗΣ'!D31,(J11*$J$31))</f>
        <v>0</v>
      </c>
      <c r="F50" s="186">
        <f>D50*E50</f>
        <v>0</v>
      </c>
      <c r="G50" s="362"/>
      <c r="H50" s="250">
        <f>F50+G50</f>
        <v>0</v>
      </c>
      <c r="I50" s="511"/>
      <c r="J50" s="512"/>
    </row>
    <row r="51" spans="1:10" ht="30" customHeight="1" x14ac:dyDescent="0.25">
      <c r="A51" s="219">
        <v>4</v>
      </c>
      <c r="B51" s="29" t="s">
        <v>152</v>
      </c>
      <c r="C51" s="30" t="s">
        <v>82</v>
      </c>
      <c r="D51" s="31">
        <v>1</v>
      </c>
      <c r="E51" s="32"/>
      <c r="F51" s="186">
        <f>D51*E51</f>
        <v>0</v>
      </c>
      <c r="G51" s="76"/>
      <c r="H51" s="250">
        <f>F51+G51</f>
        <v>0</v>
      </c>
      <c r="I51" s="485" t="s">
        <v>89</v>
      </c>
      <c r="J51" s="484"/>
    </row>
    <row r="52" spans="1:10" ht="54.75" customHeight="1" x14ac:dyDescent="0.25">
      <c r="A52" s="117">
        <v>5</v>
      </c>
      <c r="B52" s="44" t="s">
        <v>278</v>
      </c>
      <c r="C52" s="118"/>
      <c r="D52" s="119"/>
      <c r="E52" s="32"/>
      <c r="F52" s="186">
        <f>D52*E52</f>
        <v>0</v>
      </c>
      <c r="G52" s="362"/>
      <c r="H52" s="250">
        <f>F52+G52</f>
        <v>0</v>
      </c>
      <c r="I52" s="483" t="s">
        <v>279</v>
      </c>
      <c r="J52" s="484"/>
    </row>
    <row r="53" spans="1:10" x14ac:dyDescent="0.25">
      <c r="A53" s="126"/>
      <c r="B53" s="121"/>
      <c r="C53" s="122"/>
      <c r="D53" s="123"/>
      <c r="E53" s="116"/>
      <c r="F53" s="124"/>
      <c r="G53" s="124"/>
      <c r="H53" s="125"/>
      <c r="I53" s="488"/>
      <c r="J53" s="489"/>
    </row>
    <row r="54" spans="1:10" ht="36.75" customHeight="1" thickBot="1" x14ac:dyDescent="0.3">
      <c r="A54" s="486" t="s">
        <v>142</v>
      </c>
      <c r="B54" s="487"/>
      <c r="C54" s="487"/>
      <c r="D54" s="487"/>
      <c r="E54" s="487"/>
      <c r="F54" s="251">
        <f>SUM(F48:F53)</f>
        <v>0</v>
      </c>
      <c r="G54" s="251">
        <f>SUM(G48:G53)</f>
        <v>0</v>
      </c>
      <c r="H54" s="252">
        <f>SUM(H48:H53)</f>
        <v>0</v>
      </c>
      <c r="I54" s="217"/>
      <c r="J54" s="218"/>
    </row>
    <row r="55" spans="1:10" ht="42.75" customHeight="1" thickBot="1" x14ac:dyDescent="0.3">
      <c r="A55" s="534" t="s">
        <v>186</v>
      </c>
      <c r="B55" s="535"/>
      <c r="C55" s="535"/>
      <c r="D55" s="535"/>
      <c r="E55" s="536"/>
      <c r="F55" s="253">
        <f>F45+F54</f>
        <v>0</v>
      </c>
      <c r="G55" s="253">
        <f>G45+G54</f>
        <v>0</v>
      </c>
      <c r="H55" s="254">
        <f>H45+H54</f>
        <v>0</v>
      </c>
      <c r="I55" s="537"/>
      <c r="J55" s="538"/>
    </row>
    <row r="57" spans="1:10" s="3" customFormat="1" x14ac:dyDescent="0.25">
      <c r="A57" s="471" t="s">
        <v>272</v>
      </c>
      <c r="B57" s="471"/>
      <c r="C57" s="471"/>
      <c r="D57" s="471"/>
      <c r="E57" s="471"/>
      <c r="F57" s="471"/>
      <c r="G57" s="471"/>
      <c r="H57" s="471"/>
      <c r="I57" s="471"/>
      <c r="J57" s="471"/>
    </row>
    <row r="58" spans="1:10" s="3" customFormat="1" x14ac:dyDescent="0.25">
      <c r="A58" s="471" t="s">
        <v>273</v>
      </c>
      <c r="B58" s="471"/>
      <c r="C58" s="471"/>
      <c r="D58" s="471"/>
      <c r="E58" s="471"/>
      <c r="F58" s="471"/>
      <c r="G58" s="471"/>
      <c r="H58" s="471"/>
      <c r="I58" s="471"/>
      <c r="J58" s="471"/>
    </row>
    <row r="59" spans="1:10" x14ac:dyDescent="0.25">
      <c r="A59" s="471" t="s">
        <v>274</v>
      </c>
      <c r="B59" s="471"/>
      <c r="C59" s="471"/>
      <c r="D59" s="471"/>
      <c r="E59" s="471"/>
      <c r="F59" s="471"/>
      <c r="G59" s="471"/>
      <c r="H59" s="471"/>
      <c r="I59" s="471"/>
      <c r="J59" s="471"/>
    </row>
    <row r="60" spans="1:10" ht="27" customHeight="1" x14ac:dyDescent="0.25">
      <c r="A60" s="533" t="s">
        <v>280</v>
      </c>
      <c r="B60" s="533"/>
      <c r="C60" s="533"/>
      <c r="D60" s="533"/>
      <c r="E60" s="533"/>
      <c r="F60" s="533"/>
      <c r="G60" s="533"/>
      <c r="H60" s="533"/>
      <c r="I60" s="533"/>
      <c r="J60" s="533"/>
    </row>
    <row r="68" ht="14.45" customHeight="1" x14ac:dyDescent="0.25"/>
    <row r="72" ht="31.15" customHeight="1" x14ac:dyDescent="0.25"/>
    <row r="73" ht="33" customHeight="1" x14ac:dyDescent="0.25"/>
    <row r="74" ht="51" customHeight="1" x14ac:dyDescent="0.25"/>
    <row r="75" ht="32.25" customHeight="1" x14ac:dyDescent="0.25"/>
  </sheetData>
  <mergeCells count="37">
    <mergeCell ref="A60:J60"/>
    <mergeCell ref="A57:J57"/>
    <mergeCell ref="A59:J59"/>
    <mergeCell ref="A55:E55"/>
    <mergeCell ref="I55:J55"/>
    <mergeCell ref="A58:J58"/>
    <mergeCell ref="A9:A11"/>
    <mergeCell ref="I48:J50"/>
    <mergeCell ref="I47:J47"/>
    <mergeCell ref="A32:D32"/>
    <mergeCell ref="A45:E45"/>
    <mergeCell ref="A46:J46"/>
    <mergeCell ref="E32:H32"/>
    <mergeCell ref="I32:J36"/>
    <mergeCell ref="I38:J38"/>
    <mergeCell ref="I39:J41"/>
    <mergeCell ref="A37:J37"/>
    <mergeCell ref="A12:E12"/>
    <mergeCell ref="F12:J12"/>
    <mergeCell ref="A31:B31"/>
    <mergeCell ref="F31:G31"/>
    <mergeCell ref="I42:J42"/>
    <mergeCell ref="A1:J1"/>
    <mergeCell ref="A4:J4"/>
    <mergeCell ref="A8:J8"/>
    <mergeCell ref="J2:J3"/>
    <mergeCell ref="A2:A3"/>
    <mergeCell ref="B2:B3"/>
    <mergeCell ref="C2:C3"/>
    <mergeCell ref="D2:I2"/>
    <mergeCell ref="A5:A7"/>
    <mergeCell ref="I43:J43"/>
    <mergeCell ref="I51:J51"/>
    <mergeCell ref="I52:J52"/>
    <mergeCell ref="A54:E54"/>
    <mergeCell ref="I44:J44"/>
    <mergeCell ref="I53:J53"/>
  </mergeCells>
  <printOptions horizontalCentered="1" verticalCentered="1"/>
  <pageMargins left="0.27559055118110237" right="0.31496062992125984" top="0.35433070866141736" bottom="0.35433070866141736" header="0.31496062992125984" footer="0.31496062992125984"/>
  <pageSetup paperSize="9" scale="56" orientation="landscape" r:id="rId1"/>
  <rowBreaks count="1" manualBreakCount="1">
    <brk id="36"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41228F1-A7E3-4417-B78C-FCEA89F39B33}">
          <x14:formula1>
            <xm:f>Πίνακας3!$A$1:$A$5</xm:f>
          </x14:formula1>
          <xm:sqref>K57:K58</xm:sqref>
        </x14:dataValidation>
        <x14:dataValidation type="list" allowBlank="1" showInputMessage="1" showErrorMessage="1" xr:uid="{E128FF5C-CDE2-46C7-A58E-9805AEF16137}">
          <x14:formula1>
            <xm:f>Πίνακας3!$E$2:$E$3</xm:f>
          </x14:formula1>
          <xm:sqref>D14:D30 I14:I30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30C8-8ACB-4C87-802E-63ADF8C4D802}">
  <sheetPr>
    <pageSetUpPr fitToPage="1"/>
  </sheetPr>
  <dimension ref="A1:Z70"/>
  <sheetViews>
    <sheetView topLeftCell="A47" zoomScale="80" zoomScaleNormal="80" workbookViewId="0">
      <selection activeCell="G58" sqref="G58"/>
    </sheetView>
  </sheetViews>
  <sheetFormatPr defaultRowHeight="15" x14ac:dyDescent="0.25"/>
  <cols>
    <col min="1" max="1" width="9.140625" style="3"/>
    <col min="2" max="2" width="20.5703125" style="3" customWidth="1"/>
    <col min="3" max="3" width="19.5703125" style="3" customWidth="1"/>
    <col min="4" max="4" width="22.140625" style="3" customWidth="1"/>
    <col min="5" max="5" width="21" style="3" customWidth="1"/>
    <col min="6" max="6" width="20.140625" style="3" customWidth="1"/>
    <col min="7" max="7" width="20.5703125" style="3" customWidth="1"/>
    <col min="8" max="8" width="19.28515625" style="3" customWidth="1"/>
    <col min="9" max="9" width="21.140625" style="3" customWidth="1"/>
    <col min="10" max="10" width="17.42578125" style="3" bestFit="1" customWidth="1"/>
    <col min="11" max="16384" width="9.140625" style="3"/>
  </cols>
  <sheetData>
    <row r="1" spans="1:10" s="12" customFormat="1" ht="30.75" customHeight="1" thickBot="1" x14ac:dyDescent="0.3">
      <c r="A1" s="490" t="s">
        <v>232</v>
      </c>
      <c r="B1" s="491"/>
      <c r="C1" s="491"/>
      <c r="D1" s="491"/>
      <c r="E1" s="491"/>
      <c r="F1" s="491"/>
      <c r="G1" s="491"/>
      <c r="H1" s="491"/>
      <c r="I1" s="491"/>
      <c r="J1" s="562"/>
    </row>
    <row r="2" spans="1:10" s="12" customFormat="1" ht="30.75" customHeight="1" x14ac:dyDescent="0.25">
      <c r="A2" s="428" t="s">
        <v>54</v>
      </c>
      <c r="B2" s="426" t="s">
        <v>55</v>
      </c>
      <c r="C2" s="563" t="s">
        <v>107</v>
      </c>
      <c r="D2" s="564" t="s">
        <v>94</v>
      </c>
      <c r="E2" s="565"/>
      <c r="F2" s="565"/>
      <c r="G2" s="565"/>
      <c r="H2" s="565"/>
      <c r="I2" s="566"/>
      <c r="J2" s="567" t="s">
        <v>136</v>
      </c>
    </row>
    <row r="3" spans="1:10" s="12" customFormat="1" ht="75" customHeight="1" thickBot="1" x14ac:dyDescent="0.3">
      <c r="A3" s="429"/>
      <c r="B3" s="427"/>
      <c r="C3" s="504"/>
      <c r="D3" s="190" t="s">
        <v>286</v>
      </c>
      <c r="E3" s="133" t="s">
        <v>287</v>
      </c>
      <c r="F3" s="134" t="s">
        <v>92</v>
      </c>
      <c r="G3" s="134" t="s">
        <v>93</v>
      </c>
      <c r="H3" s="134" t="s">
        <v>122</v>
      </c>
      <c r="I3" s="135" t="s">
        <v>123</v>
      </c>
      <c r="J3" s="568"/>
    </row>
    <row r="4" spans="1:10" s="12" customFormat="1" ht="30.75" customHeight="1" thickBot="1" x14ac:dyDescent="0.3">
      <c r="A4" s="493" t="s">
        <v>231</v>
      </c>
      <c r="B4" s="494"/>
      <c r="C4" s="494"/>
      <c r="D4" s="494"/>
      <c r="E4" s="494"/>
      <c r="F4" s="494"/>
      <c r="G4" s="494"/>
      <c r="H4" s="494"/>
      <c r="I4" s="494"/>
      <c r="J4" s="495"/>
    </row>
    <row r="5" spans="1:10" s="12" customFormat="1" ht="30.75" customHeight="1" thickBot="1" x14ac:dyDescent="0.3">
      <c r="A5" s="559" t="s">
        <v>56</v>
      </c>
      <c r="B5" s="136" t="s">
        <v>57</v>
      </c>
      <c r="C5" s="220">
        <f>1500*1.435/1.399</f>
        <v>1538.5989992852037</v>
      </c>
      <c r="D5" s="259" t="str">
        <f>IF('Α2_ΣΤΟΙΧΕΙΑ ΕΠΕΝΔΥΣΗΣ'!$D$15="ΝΑΙ", C5*0.06, "0,00")</f>
        <v>0,00</v>
      </c>
      <c r="E5" s="260" t="str">
        <f>IF('Α2_ΣΤΟΙΧΕΙΑ ΕΠΕΝΔΥΣΗΣ'!$D$16="ΝΑΙ", C5*0.12, "0,00")</f>
        <v>0,00</v>
      </c>
      <c r="F5" s="261" t="str">
        <f>IF('Α2_ΣΤΟΙΧΕΙΑ ΕΠΕΝΔΥΣΗΣ'!$D$17="ΝΑΙ", C5*0.06, "0,00")</f>
        <v>0,00</v>
      </c>
      <c r="G5" s="261" t="str">
        <f>IF('Α2_ΣΤΟΙΧΕΙΑ ΕΠΕΝΔΥΣΗΣ'!$D$18="ΝΑΙ", C5*0.06, "0,00")</f>
        <v>0,00</v>
      </c>
      <c r="H5" s="261" t="str">
        <f>IF('Α2_ΣΤΟΙΧΕΙΑ ΕΠΕΝΔΥΣΗΣ'!$D$19="ΝΑΙ", C5*0.15, "0,00")</f>
        <v>0,00</v>
      </c>
      <c r="I5" s="262" t="str">
        <f>IF('Α2_ΣΤΟΙΧΕΙΑ ΕΠΕΝΔΥΣΗΣ'!$D$20="ΝΑΙ", C5*0.3, "0,00")</f>
        <v>0,00</v>
      </c>
      <c r="J5" s="225">
        <f>C5+D5+E5+F5+G5+H5+I5</f>
        <v>1538.5989992852037</v>
      </c>
    </row>
    <row r="6" spans="1:10" s="12" customFormat="1" ht="30.75" customHeight="1" thickBot="1" x14ac:dyDescent="0.3">
      <c r="A6" s="560"/>
      <c r="B6" s="137" t="s">
        <v>58</v>
      </c>
      <c r="C6" s="226">
        <f>1500*0.5*1.435/1.399</f>
        <v>769.29949964260186</v>
      </c>
      <c r="D6" s="263" t="str">
        <f>IF('Α2_ΣΤΟΙΧΕΙΑ ΕΠΕΝΔΥΣΗΣ'!$D$15="ΝΑΙ", C6*0.06, "0,00")</f>
        <v>0,00</v>
      </c>
      <c r="E6" s="222" t="str">
        <f>IF('Α2_ΣΤΟΙΧΕΙΑ ΕΠΕΝΔΥΣΗΣ'!$D$16="ΝΑΙ", C6*0.12, "0,00")</f>
        <v>0,00</v>
      </c>
      <c r="F6" s="222" t="str">
        <f>IF('Α2_ΣΤΟΙΧΕΙΑ ΕΠΕΝΔΥΣΗΣ'!$D$17="ΝΑΙ", C6*0.06, "0,00")</f>
        <v>0,00</v>
      </c>
      <c r="G6" s="222" t="str">
        <f>IF('Α2_ΣΤΟΙΧΕΙΑ ΕΠΕΝΔΥΣΗΣ'!$D$18="ΝΑΙ", C6*0.06, "0,00")</f>
        <v>0,00</v>
      </c>
      <c r="H6" s="264" t="str">
        <f>IF('Α2_ΣΤΟΙΧΕΙΑ ΕΠΕΝΔΥΣΗΣ'!$D$19="ΝΑΙ", C6*0.15, "0,00")</f>
        <v>0,00</v>
      </c>
      <c r="I6" s="265" t="str">
        <f>IF('Α2_ΣΤΟΙΧΕΙΑ ΕΠΕΝΔΥΣΗΣ'!$D$20="ΝΑΙ", C6*0.3, "0,00")</f>
        <v>0,00</v>
      </c>
      <c r="J6" s="225">
        <f>C6+D6+E6+F6+G6+H6+I6</f>
        <v>769.29949964260186</v>
      </c>
    </row>
    <row r="7" spans="1:10" s="12" customFormat="1" ht="30.75" customHeight="1" thickBot="1" x14ac:dyDescent="0.3">
      <c r="A7" s="561"/>
      <c r="B7" s="138" t="s">
        <v>59</v>
      </c>
      <c r="C7" s="235">
        <f>1500*0.3*1.435/1.399</f>
        <v>461.5796997855611</v>
      </c>
      <c r="D7" s="266" t="str">
        <f>IF('Α2_ΣΤΟΙΧΕΙΑ ΕΠΕΝΔΥΣΗΣ'!$D$15="ΝΑΙ", C7*0.06, "0,00")</f>
        <v>0,00</v>
      </c>
      <c r="E7" s="264" t="str">
        <f>IF('Α2_ΣΤΟΙΧΕΙΑ ΕΠΕΝΔΥΣΗΣ'!$D$16="ΝΑΙ", C7*0.12, "0,00")</f>
        <v>0,00</v>
      </c>
      <c r="F7" s="267" t="str">
        <f>IF('Α2_ΣΤΟΙΧΕΙΑ ΕΠΕΝΔΥΣΗΣ'!$D$17="ΝΑΙ", C7*0.06, "0,00")</f>
        <v>0,00</v>
      </c>
      <c r="G7" s="267" t="str">
        <f>IF('Α2_ΣΤΟΙΧΕΙΑ ΕΠΕΝΔΥΣΗΣ'!$D$18="ΝΑΙ", C7*0.06, "0,00")</f>
        <v>0,00</v>
      </c>
      <c r="H7" s="268" t="str">
        <f>IF('Α2_ΣΤΟΙΧΕΙΑ ΕΠΕΝΔΥΣΗΣ'!$D$19="ΝΑΙ", C7*0.15, "0,00")</f>
        <v>0,00</v>
      </c>
      <c r="I7" s="269" t="str">
        <f>IF('Α2_ΣΤΟΙΧΕΙΑ ΕΠΕΝΔΥΣΗΣ'!$D$20="ΝΑΙ", C7*0.3, "0,00")</f>
        <v>0,00</v>
      </c>
      <c r="J7" s="225">
        <f>C7+D7+E7+F7+G7+H7+I7</f>
        <v>461.5796997855611</v>
      </c>
    </row>
    <row r="8" spans="1:10" s="12" customFormat="1" ht="30.75" customHeight="1" thickBot="1" x14ac:dyDescent="0.3">
      <c r="A8" s="496" t="s">
        <v>230</v>
      </c>
      <c r="B8" s="497"/>
      <c r="C8" s="497"/>
      <c r="D8" s="497"/>
      <c r="E8" s="497"/>
      <c r="F8" s="497"/>
      <c r="G8" s="497"/>
      <c r="H8" s="497"/>
      <c r="I8" s="497"/>
      <c r="J8" s="498"/>
    </row>
    <row r="9" spans="1:10" s="12" customFormat="1" ht="30.75" customHeight="1" thickBot="1" x14ac:dyDescent="0.3">
      <c r="A9" s="559" t="s">
        <v>56</v>
      </c>
      <c r="B9" s="136" t="s">
        <v>57</v>
      </c>
      <c r="C9" s="220">
        <f>1395*1.435/1.399</f>
        <v>1430.8970693352394</v>
      </c>
      <c r="D9" s="259" t="str">
        <f>IF('Α2_ΣΤΟΙΧΕΙΑ ΕΠΕΝΔΥΣΗΣ'!$D$15="ΝΑΙ", C9*0.06, "0,00")</f>
        <v>0,00</v>
      </c>
      <c r="E9" s="260" t="str">
        <f>IF('Α2_ΣΤΟΙΧΕΙΑ ΕΠΕΝΔΥΣΗΣ'!$D$16="ΝΑΙ", C9*0.12, "0,00")</f>
        <v>0,00</v>
      </c>
      <c r="F9" s="261" t="str">
        <f>IF('Α2_ΣΤΟΙΧΕΙΑ ΕΠΕΝΔΥΣΗΣ'!$D$17="ΝΑΙ", C9*0.06, "0,00")</f>
        <v>0,00</v>
      </c>
      <c r="G9" s="261" t="str">
        <f>IF('Α2_ΣΤΟΙΧΕΙΑ ΕΠΕΝΔΥΣΗΣ'!$D$18="ΝΑΙ", C9*0.06, "0,00")</f>
        <v>0,00</v>
      </c>
      <c r="H9" s="261" t="str">
        <f>IF('Α2_ΣΤΟΙΧΕΙΑ ΕΠΕΝΔΥΣΗΣ'!$D$19="ΝΑΙ", C9*0.15, "0,00")</f>
        <v>0,00</v>
      </c>
      <c r="I9" s="139">
        <v>0</v>
      </c>
      <c r="J9" s="225">
        <f>C9+D9+E9+F9+G9+H9+I9</f>
        <v>1430.8970693352394</v>
      </c>
    </row>
    <row r="10" spans="1:10" s="12" customFormat="1" ht="30.75" customHeight="1" thickBot="1" x14ac:dyDescent="0.3">
      <c r="A10" s="560"/>
      <c r="B10" s="137" t="s">
        <v>58</v>
      </c>
      <c r="C10" s="226">
        <f>750*1.435/1.399</f>
        <v>769.29949964260186</v>
      </c>
      <c r="D10" s="263" t="str">
        <f>IF('Α2_ΣΤΟΙΧΕΙΑ ΕΠΕΝΔΥΣΗΣ'!$D$15="ΝΑΙ", C10*0.06, "0,00")</f>
        <v>0,00</v>
      </c>
      <c r="E10" s="222" t="str">
        <f>IF('Α2_ΣΤΟΙΧΕΙΑ ΕΠΕΝΔΥΣΗΣ'!$D$16="ΝΑΙ", C10*0.12, "0,00")</f>
        <v>0,00</v>
      </c>
      <c r="F10" s="222" t="str">
        <f>IF('Α2_ΣΤΟΙΧΕΙΑ ΕΠΕΝΔΥΣΗΣ'!$D$17="ΝΑΙ", C10*0.06, "0,00")</f>
        <v>0,00</v>
      </c>
      <c r="G10" s="222" t="str">
        <f>IF('Α2_ΣΤΟΙΧΕΙΑ ΕΠΕΝΔΥΣΗΣ'!$D$18="ΝΑΙ", C10*0.06, "0,00")</f>
        <v>0,00</v>
      </c>
      <c r="H10" s="264" t="str">
        <f>IF('Α2_ΣΤΟΙΧΕΙΑ ΕΠΕΝΔΥΣΗΣ'!$D$19="ΝΑΙ", C10*0.15, "0,00")</f>
        <v>0,00</v>
      </c>
      <c r="I10" s="140">
        <v>0</v>
      </c>
      <c r="J10" s="225">
        <f>C10+D10+E10+F10+G10+H10+I10</f>
        <v>769.29949964260186</v>
      </c>
    </row>
    <row r="11" spans="1:10" s="12" customFormat="1" ht="30.75" customHeight="1" thickBot="1" x14ac:dyDescent="0.3">
      <c r="A11" s="561"/>
      <c r="B11" s="138" t="s">
        <v>59</v>
      </c>
      <c r="C11" s="235">
        <f>450*1.435/1.399</f>
        <v>461.5796997855611</v>
      </c>
      <c r="D11" s="266" t="str">
        <f>IF('Α2_ΣΤΟΙΧΕΙΑ ΕΠΕΝΔΥΣΗΣ'!$D$15="ΝΑΙ", C11*0.06, "0,00")</f>
        <v>0,00</v>
      </c>
      <c r="E11" s="264" t="str">
        <f>IF('Α2_ΣΤΟΙΧΕΙΑ ΕΠΕΝΔΥΣΗΣ'!$D$16="ΝΑΙ", C11*0.12, "0,00")</f>
        <v>0,00</v>
      </c>
      <c r="F11" s="267" t="str">
        <f>IF('Α2_ΣΤΟΙΧΕΙΑ ΕΠΕΝΔΥΣΗΣ'!$D$17="ΝΑΙ", C11*0.06, "0,00")</f>
        <v>0,00</v>
      </c>
      <c r="G11" s="267" t="str">
        <f>IF('Α2_ΣΤΟΙΧΕΙΑ ΕΠΕΝΔΥΣΗΣ'!$D$18="ΝΑΙ", C11*0.06, "0,00")</f>
        <v>0,00</v>
      </c>
      <c r="H11" s="268" t="str">
        <f>IF('Α2_ΣΤΟΙΧΕΙΑ ΕΠΕΝΔΥΣΗΣ'!$D$19="ΝΑΙ", C11*0.15, "0,00")</f>
        <v>0,00</v>
      </c>
      <c r="I11" s="141">
        <v>0</v>
      </c>
      <c r="J11" s="270">
        <f>C11+D11+E11+F11+G11+H11+I11</f>
        <v>461.5796997855611</v>
      </c>
    </row>
    <row r="12" spans="1:10" ht="57.75" customHeight="1" thickBot="1" x14ac:dyDescent="0.3">
      <c r="A12" s="411" t="s">
        <v>178</v>
      </c>
      <c r="B12" s="412"/>
      <c r="C12" s="412"/>
      <c r="D12" s="412"/>
      <c r="E12" s="413"/>
      <c r="F12" s="526" t="s">
        <v>179</v>
      </c>
      <c r="G12" s="527"/>
      <c r="H12" s="527"/>
      <c r="I12" s="527"/>
      <c r="J12" s="528"/>
    </row>
    <row r="13" spans="1:10" ht="60" customHeight="1" x14ac:dyDescent="0.25">
      <c r="A13" s="194" t="s">
        <v>52</v>
      </c>
      <c r="B13" s="195" t="s">
        <v>126</v>
      </c>
      <c r="C13" s="196" t="s">
        <v>95</v>
      </c>
      <c r="D13" s="196" t="s">
        <v>177</v>
      </c>
      <c r="E13" s="197" t="s">
        <v>180</v>
      </c>
      <c r="F13" s="142" t="s">
        <v>52</v>
      </c>
      <c r="G13" s="198" t="s">
        <v>126</v>
      </c>
      <c r="H13" s="144" t="s">
        <v>95</v>
      </c>
      <c r="I13" s="144" t="s">
        <v>177</v>
      </c>
      <c r="J13" s="197" t="s">
        <v>180</v>
      </c>
    </row>
    <row r="14" spans="1:10" ht="43.5" customHeight="1" x14ac:dyDescent="0.25">
      <c r="A14" s="146">
        <v>1</v>
      </c>
      <c r="B14" s="5" t="s">
        <v>32</v>
      </c>
      <c r="C14" s="147">
        <v>2.6600000000000002E-2</v>
      </c>
      <c r="D14" s="33"/>
      <c r="E14" s="239" t="str">
        <f>IF(D14="ΝΑΙ", C14, "0,00")</f>
        <v>0,00</v>
      </c>
      <c r="F14" s="146">
        <v>1</v>
      </c>
      <c r="G14" s="199" t="s">
        <v>32</v>
      </c>
      <c r="H14" s="147">
        <v>2.87E-2</v>
      </c>
      <c r="I14" s="33"/>
      <c r="J14" s="239" t="str">
        <f>IF(I14="ΝΑΙ", H14, "0,00")</f>
        <v>0,00</v>
      </c>
    </row>
    <row r="15" spans="1:10" ht="40.5" customHeight="1" x14ac:dyDescent="0.25">
      <c r="A15" s="146" t="s">
        <v>33</v>
      </c>
      <c r="B15" s="5" t="s">
        <v>34</v>
      </c>
      <c r="C15" s="147">
        <v>0.28000000000000003</v>
      </c>
      <c r="D15" s="33"/>
      <c r="E15" s="239" t="str">
        <f t="shared" ref="E15:E30" si="0">IF(D15="ΝΑΙ", C15, "0,00")</f>
        <v>0,00</v>
      </c>
      <c r="F15" s="146" t="s">
        <v>36</v>
      </c>
      <c r="G15" s="199" t="s">
        <v>37</v>
      </c>
      <c r="H15" s="147">
        <v>0.22579999999999997</v>
      </c>
      <c r="I15" s="33"/>
      <c r="J15" s="239" t="str">
        <f t="shared" ref="J15:J30" si="1">IF(I15="ΝΑΙ", H15, "0,00")</f>
        <v>0,00</v>
      </c>
    </row>
    <row r="16" spans="1:10" ht="23.25" customHeight="1" x14ac:dyDescent="0.25">
      <c r="A16" s="146">
        <v>3</v>
      </c>
      <c r="B16" s="5" t="s">
        <v>38</v>
      </c>
      <c r="C16" s="149">
        <v>6.6699999999999995E-2</v>
      </c>
      <c r="D16" s="34"/>
      <c r="E16" s="239" t="str">
        <f t="shared" si="0"/>
        <v>0,00</v>
      </c>
      <c r="F16" s="146">
        <v>3</v>
      </c>
      <c r="G16" s="199" t="s">
        <v>38</v>
      </c>
      <c r="H16" s="147">
        <v>7.17E-2</v>
      </c>
      <c r="I16" s="33"/>
      <c r="J16" s="239" t="str">
        <f t="shared" si="1"/>
        <v>0,00</v>
      </c>
    </row>
    <row r="17" spans="1:26" ht="29.25" customHeight="1" x14ac:dyDescent="0.25">
      <c r="A17" s="146">
        <v>4</v>
      </c>
      <c r="B17" s="5" t="s">
        <v>39</v>
      </c>
      <c r="C17" s="149">
        <v>0.1</v>
      </c>
      <c r="D17" s="34"/>
      <c r="E17" s="239" t="str">
        <f t="shared" si="0"/>
        <v>0,00</v>
      </c>
      <c r="F17" s="146">
        <v>4</v>
      </c>
      <c r="G17" s="199" t="s">
        <v>39</v>
      </c>
      <c r="H17" s="147">
        <v>0.1075</v>
      </c>
      <c r="I17" s="33"/>
      <c r="J17" s="239" t="str">
        <f t="shared" si="1"/>
        <v>0,00</v>
      </c>
    </row>
    <row r="18" spans="1:26" ht="25.5" customHeight="1" x14ac:dyDescent="0.25">
      <c r="A18" s="146">
        <v>5</v>
      </c>
      <c r="B18" s="5" t="s">
        <v>40</v>
      </c>
      <c r="C18" s="149">
        <v>9.3299999999999994E-2</v>
      </c>
      <c r="D18" s="34"/>
      <c r="E18" s="239" t="str">
        <f t="shared" si="0"/>
        <v>0,00</v>
      </c>
      <c r="F18" s="146">
        <v>5</v>
      </c>
      <c r="G18" s="199" t="s">
        <v>40</v>
      </c>
      <c r="H18" s="147">
        <v>0.10039999999999999</v>
      </c>
      <c r="I18" s="33"/>
      <c r="J18" s="239" t="str">
        <f t="shared" si="1"/>
        <v>0,00</v>
      </c>
    </row>
    <row r="19" spans="1:26" ht="30" x14ac:dyDescent="0.25">
      <c r="A19" s="146">
        <v>6</v>
      </c>
      <c r="B19" s="5" t="s">
        <v>41</v>
      </c>
      <c r="C19" s="149">
        <v>1.67E-2</v>
      </c>
      <c r="D19" s="34"/>
      <c r="E19" s="239" t="str">
        <f t="shared" si="0"/>
        <v>0,00</v>
      </c>
      <c r="F19" s="146">
        <v>6</v>
      </c>
      <c r="G19" s="199" t="s">
        <v>41</v>
      </c>
      <c r="H19" s="147">
        <v>1.7899999999999999E-2</v>
      </c>
      <c r="I19" s="33"/>
      <c r="J19" s="239" t="str">
        <f t="shared" si="1"/>
        <v>0,00</v>
      </c>
    </row>
    <row r="20" spans="1:26" ht="30.75" customHeight="1" x14ac:dyDescent="0.25">
      <c r="A20" s="146">
        <v>7</v>
      </c>
      <c r="B20" s="5" t="s">
        <v>42</v>
      </c>
      <c r="C20" s="149">
        <v>2.6600000000000002E-2</v>
      </c>
      <c r="D20" s="34"/>
      <c r="E20" s="239" t="str">
        <f t="shared" si="0"/>
        <v>0,00</v>
      </c>
      <c r="F20" s="146">
        <v>7</v>
      </c>
      <c r="G20" s="199" t="s">
        <v>42</v>
      </c>
      <c r="H20" s="147">
        <v>2.87E-2</v>
      </c>
      <c r="I20" s="33"/>
      <c r="J20" s="239" t="str">
        <f t="shared" si="1"/>
        <v>0,00</v>
      </c>
    </row>
    <row r="21" spans="1:26" ht="30" customHeight="1" x14ac:dyDescent="0.25">
      <c r="A21" s="146">
        <v>8</v>
      </c>
      <c r="B21" s="5" t="s">
        <v>43</v>
      </c>
      <c r="C21" s="149">
        <v>6.7000000000000004E-2</v>
      </c>
      <c r="D21" s="34"/>
      <c r="E21" s="239" t="str">
        <f t="shared" si="0"/>
        <v>0,00</v>
      </c>
      <c r="F21" s="146">
        <v>8</v>
      </c>
      <c r="G21" s="199" t="s">
        <v>43</v>
      </c>
      <c r="H21" s="147">
        <v>7.17E-2</v>
      </c>
      <c r="I21" s="33"/>
      <c r="J21" s="239" t="str">
        <f t="shared" si="1"/>
        <v>0,00</v>
      </c>
    </row>
    <row r="22" spans="1:26" ht="30" customHeight="1" x14ac:dyDescent="0.25">
      <c r="A22" s="146">
        <v>9</v>
      </c>
      <c r="B22" s="5" t="s">
        <v>44</v>
      </c>
      <c r="C22" s="149">
        <v>3.3300000000000003E-2</v>
      </c>
      <c r="D22" s="34"/>
      <c r="E22" s="239" t="str">
        <f t="shared" si="0"/>
        <v>0,00</v>
      </c>
      <c r="F22" s="146">
        <v>9</v>
      </c>
      <c r="G22" s="199" t="s">
        <v>44</v>
      </c>
      <c r="H22" s="147">
        <v>3.5799999999999998E-2</v>
      </c>
      <c r="I22" s="33"/>
      <c r="J22" s="239" t="str">
        <f t="shared" si="1"/>
        <v>0,00</v>
      </c>
    </row>
    <row r="23" spans="1:26" ht="52.5" customHeight="1" x14ac:dyDescent="0.25">
      <c r="A23" s="146">
        <v>10</v>
      </c>
      <c r="B23" s="5" t="s">
        <v>53</v>
      </c>
      <c r="C23" s="149">
        <v>0.06</v>
      </c>
      <c r="D23" s="34"/>
      <c r="E23" s="239" t="str">
        <f t="shared" si="0"/>
        <v>0,00</v>
      </c>
      <c r="F23" s="146">
        <v>10</v>
      </c>
      <c r="G23" s="199" t="s">
        <v>53</v>
      </c>
      <c r="H23" s="147">
        <v>6.4500000000000002E-2</v>
      </c>
      <c r="I23" s="33"/>
      <c r="J23" s="239" t="str">
        <f t="shared" si="1"/>
        <v>0,00</v>
      </c>
    </row>
    <row r="24" spans="1:26" ht="48" customHeight="1" x14ac:dyDescent="0.25">
      <c r="A24" s="146">
        <v>11</v>
      </c>
      <c r="B24" s="5" t="s">
        <v>45</v>
      </c>
      <c r="C24" s="149">
        <v>0.05</v>
      </c>
      <c r="D24" s="34"/>
      <c r="E24" s="239" t="str">
        <f t="shared" si="0"/>
        <v>0,00</v>
      </c>
      <c r="F24" s="146">
        <v>11</v>
      </c>
      <c r="G24" s="199" t="s">
        <v>45</v>
      </c>
      <c r="H24" s="147">
        <v>5.3800000000000001E-2</v>
      </c>
      <c r="I24" s="33"/>
      <c r="J24" s="239" t="str">
        <f t="shared" si="1"/>
        <v>0,00</v>
      </c>
    </row>
    <row r="25" spans="1:26" ht="33.75" customHeight="1" x14ac:dyDescent="0.25">
      <c r="A25" s="146">
        <v>12</v>
      </c>
      <c r="B25" s="5" t="s">
        <v>46</v>
      </c>
      <c r="C25" s="149">
        <v>0.01</v>
      </c>
      <c r="D25" s="34"/>
      <c r="E25" s="239" t="str">
        <f t="shared" si="0"/>
        <v>0,00</v>
      </c>
      <c r="F25" s="146">
        <v>12</v>
      </c>
      <c r="G25" s="199" t="s">
        <v>46</v>
      </c>
      <c r="H25" s="147">
        <v>1.0700000000000001E-2</v>
      </c>
      <c r="I25" s="33"/>
      <c r="J25" s="239" t="str">
        <f t="shared" si="1"/>
        <v>0,00</v>
      </c>
    </row>
    <row r="26" spans="1:26" ht="51" customHeight="1" x14ac:dyDescent="0.25">
      <c r="A26" s="146">
        <v>13</v>
      </c>
      <c r="B26" s="5" t="s">
        <v>47</v>
      </c>
      <c r="C26" s="149">
        <v>2.6600000000000002E-2</v>
      </c>
      <c r="D26" s="34"/>
      <c r="E26" s="239" t="str">
        <f t="shared" si="0"/>
        <v>0,00</v>
      </c>
      <c r="F26" s="146">
        <v>13</v>
      </c>
      <c r="G26" s="199" t="s">
        <v>47</v>
      </c>
      <c r="H26" s="147">
        <v>2.87E-2</v>
      </c>
      <c r="I26" s="33"/>
      <c r="J26" s="239" t="str">
        <f t="shared" si="1"/>
        <v>0,00</v>
      </c>
    </row>
    <row r="27" spans="1:26" ht="39.75" customHeight="1" x14ac:dyDescent="0.25">
      <c r="A27" s="146">
        <v>14</v>
      </c>
      <c r="B27" s="5" t="s">
        <v>48</v>
      </c>
      <c r="C27" s="149">
        <v>2.6600000000000002E-2</v>
      </c>
      <c r="D27" s="34"/>
      <c r="E27" s="239" t="str">
        <f t="shared" si="0"/>
        <v>0,00</v>
      </c>
      <c r="F27" s="146">
        <v>14</v>
      </c>
      <c r="G27" s="199" t="s">
        <v>48</v>
      </c>
      <c r="H27" s="147">
        <v>2.87E-2</v>
      </c>
      <c r="I27" s="33"/>
      <c r="J27" s="239" t="str">
        <f t="shared" si="1"/>
        <v>0,00</v>
      </c>
    </row>
    <row r="28" spans="1:26" ht="32.25" customHeight="1" x14ac:dyDescent="0.25">
      <c r="A28" s="146">
        <v>15</v>
      </c>
      <c r="B28" s="5" t="s">
        <v>49</v>
      </c>
      <c r="C28" s="149">
        <v>4.6699999999999998E-2</v>
      </c>
      <c r="D28" s="34"/>
      <c r="E28" s="239" t="str">
        <f t="shared" si="0"/>
        <v>0,00</v>
      </c>
      <c r="F28" s="146">
        <v>15</v>
      </c>
      <c r="G28" s="199" t="s">
        <v>49</v>
      </c>
      <c r="H28" s="147">
        <v>5.0199999999999995E-2</v>
      </c>
      <c r="I28" s="33"/>
      <c r="J28" s="239" t="str">
        <f t="shared" si="1"/>
        <v>0,00</v>
      </c>
    </row>
    <row r="29" spans="1:26" ht="44.25" customHeight="1" x14ac:dyDescent="0.25">
      <c r="A29" s="146">
        <v>16</v>
      </c>
      <c r="B29" s="5" t="s">
        <v>50</v>
      </c>
      <c r="C29" s="149">
        <v>5.33E-2</v>
      </c>
      <c r="D29" s="34"/>
      <c r="E29" s="239" t="str">
        <f t="shared" si="0"/>
        <v>0,00</v>
      </c>
      <c r="F29" s="146">
        <v>16</v>
      </c>
      <c r="G29" s="199" t="s">
        <v>50</v>
      </c>
      <c r="H29" s="147">
        <v>5.7300000000000004E-2</v>
      </c>
      <c r="I29" s="33"/>
      <c r="J29" s="239" t="str">
        <f t="shared" si="1"/>
        <v>0,00</v>
      </c>
    </row>
    <row r="30" spans="1:26" ht="30.75" thickBot="1" x14ac:dyDescent="0.3">
      <c r="A30" s="200">
        <v>17</v>
      </c>
      <c r="B30" s="29" t="s">
        <v>51</v>
      </c>
      <c r="C30" s="201">
        <v>1.66E-2</v>
      </c>
      <c r="D30" s="35"/>
      <c r="E30" s="240" t="str">
        <f t="shared" si="0"/>
        <v>0,00</v>
      </c>
      <c r="F30" s="190">
        <v>17</v>
      </c>
      <c r="G30" s="202" t="s">
        <v>51</v>
      </c>
      <c r="H30" s="203">
        <v>1.7899999999999999E-2</v>
      </c>
      <c r="I30" s="33"/>
      <c r="J30" s="239" t="str">
        <f t="shared" si="1"/>
        <v>0,00</v>
      </c>
    </row>
    <row r="31" spans="1:26" ht="16.5" thickBot="1" x14ac:dyDescent="0.3">
      <c r="A31" s="529" t="s">
        <v>128</v>
      </c>
      <c r="B31" s="530"/>
      <c r="C31" s="238">
        <f>SUM(C14:C30)</f>
        <v>0.99999999999999989</v>
      </c>
      <c r="D31" s="204"/>
      <c r="E31" s="241">
        <f>SUM(E14:E30)</f>
        <v>0</v>
      </c>
      <c r="F31" s="531" t="s">
        <v>128</v>
      </c>
      <c r="G31" s="532"/>
      <c r="H31" s="242">
        <f>SUM(H14:H30)</f>
        <v>0.99999999999999989</v>
      </c>
      <c r="I31" s="205"/>
      <c r="J31" s="243">
        <f>SUM(J14:J30)</f>
        <v>0</v>
      </c>
    </row>
    <row r="32" spans="1:26" ht="34.5" customHeight="1" thickBot="1" x14ac:dyDescent="0.3">
      <c r="A32" s="541" t="s">
        <v>144</v>
      </c>
      <c r="B32" s="542"/>
      <c r="C32" s="542"/>
      <c r="D32" s="542"/>
      <c r="E32" s="542"/>
      <c r="F32" s="543"/>
      <c r="G32" s="543"/>
      <c r="H32" s="543"/>
      <c r="I32" s="543"/>
      <c r="J32" s="544"/>
      <c r="Z32" s="36"/>
    </row>
    <row r="33" spans="1:10" ht="15.75" customHeight="1" thickBot="1" x14ac:dyDescent="0.3">
      <c r="A33" s="550" t="s">
        <v>153</v>
      </c>
      <c r="B33" s="551"/>
      <c r="C33" s="551"/>
      <c r="D33" s="552"/>
      <c r="E33" s="550" t="s">
        <v>154</v>
      </c>
      <c r="F33" s="551"/>
      <c r="G33" s="551"/>
      <c r="H33" s="552"/>
      <c r="I33" s="553" t="s">
        <v>138</v>
      </c>
      <c r="J33" s="554"/>
    </row>
    <row r="34" spans="1:10" ht="15" customHeight="1" x14ac:dyDescent="0.25">
      <c r="A34" s="255" t="s">
        <v>52</v>
      </c>
      <c r="B34" s="207" t="s">
        <v>55</v>
      </c>
      <c r="C34" s="208" t="s">
        <v>72</v>
      </c>
      <c r="D34" s="209" t="s">
        <v>79</v>
      </c>
      <c r="E34" s="255" t="s">
        <v>52</v>
      </c>
      <c r="F34" s="207" t="s">
        <v>55</v>
      </c>
      <c r="G34" s="208" t="s">
        <v>72</v>
      </c>
      <c r="H34" s="209" t="s">
        <v>79</v>
      </c>
      <c r="I34" s="521"/>
      <c r="J34" s="512"/>
    </row>
    <row r="35" spans="1:10" ht="36" customHeight="1" x14ac:dyDescent="0.25">
      <c r="A35" s="256">
        <v>1</v>
      </c>
      <c r="B35" s="211" t="s">
        <v>57</v>
      </c>
      <c r="C35" s="150" t="s">
        <v>81</v>
      </c>
      <c r="D35" s="271">
        <f>'Α2_ΣΤΟΙΧΕΙΑ ΕΠΕΝΔΥΣΗΣ'!$D$9</f>
        <v>0</v>
      </c>
      <c r="E35" s="256">
        <v>1</v>
      </c>
      <c r="F35" s="211" t="s">
        <v>57</v>
      </c>
      <c r="G35" s="150" t="s">
        <v>81</v>
      </c>
      <c r="H35" s="271">
        <f>'Α2_ΣΤΟΙΧΕΙΑ ΕΠΕΝΔΥΣΗΣ'!$D$12</f>
        <v>0</v>
      </c>
      <c r="I35" s="521"/>
      <c r="J35" s="512"/>
    </row>
    <row r="36" spans="1:10" ht="33.75" customHeight="1" x14ac:dyDescent="0.25">
      <c r="A36" s="256">
        <v>2</v>
      </c>
      <c r="B36" s="137" t="s">
        <v>58</v>
      </c>
      <c r="C36" s="151" t="s">
        <v>81</v>
      </c>
      <c r="D36" s="272">
        <f>'Α2_ΣΤΟΙΧΕΙΑ ΕΠΕΝΔΥΣΗΣ'!$D$10</f>
        <v>0</v>
      </c>
      <c r="E36" s="256">
        <v>2</v>
      </c>
      <c r="F36" s="137" t="s">
        <v>58</v>
      </c>
      <c r="G36" s="151" t="s">
        <v>81</v>
      </c>
      <c r="H36" s="271">
        <f>'Α2_ΣΤΟΙΧΕΙΑ ΕΠΕΝΔΥΣΗΣ'!$D$13</f>
        <v>0</v>
      </c>
      <c r="I36" s="521"/>
      <c r="J36" s="512"/>
    </row>
    <row r="37" spans="1:10" ht="37.5" customHeight="1" thickBot="1" x14ac:dyDescent="0.3">
      <c r="A37" s="257">
        <v>3</v>
      </c>
      <c r="B37" s="138" t="s">
        <v>59</v>
      </c>
      <c r="C37" s="213" t="s">
        <v>81</v>
      </c>
      <c r="D37" s="273">
        <f>'Α2_ΣΤΟΙΧΕΙΑ ΕΠΕΝΔΥΣΗΣ'!$D$11</f>
        <v>0</v>
      </c>
      <c r="E37" s="257">
        <v>3</v>
      </c>
      <c r="F37" s="138" t="s">
        <v>59</v>
      </c>
      <c r="G37" s="213" t="s">
        <v>81</v>
      </c>
      <c r="H37" s="271">
        <f>'Α2_ΣΤΟΙΧΕΙΑ ΕΠΕΝΔΥΣΗΣ'!$D$14</f>
        <v>0</v>
      </c>
      <c r="I37" s="522"/>
      <c r="J37" s="523"/>
    </row>
    <row r="38" spans="1:10" ht="49.5" customHeight="1" thickBot="1" x14ac:dyDescent="0.3">
      <c r="A38" s="474" t="s">
        <v>320</v>
      </c>
      <c r="B38" s="475"/>
      <c r="C38" s="475"/>
      <c r="D38" s="475"/>
      <c r="E38" s="475"/>
      <c r="F38" s="475"/>
      <c r="G38" s="475"/>
      <c r="H38" s="475"/>
      <c r="I38" s="475"/>
      <c r="J38" s="476"/>
    </row>
    <row r="39" spans="1:10" ht="90" x14ac:dyDescent="0.25">
      <c r="A39" s="178" t="s">
        <v>52</v>
      </c>
      <c r="B39" s="179" t="s">
        <v>106</v>
      </c>
      <c r="C39" s="180" t="s">
        <v>72</v>
      </c>
      <c r="D39" s="179" t="s">
        <v>79</v>
      </c>
      <c r="E39" s="179" t="s">
        <v>73</v>
      </c>
      <c r="F39" s="181" t="s">
        <v>80</v>
      </c>
      <c r="G39" s="179" t="s">
        <v>333</v>
      </c>
      <c r="H39" s="182" t="s">
        <v>84</v>
      </c>
      <c r="I39" s="539" t="s">
        <v>87</v>
      </c>
      <c r="J39" s="540"/>
    </row>
    <row r="40" spans="1:10" ht="30" x14ac:dyDescent="0.25">
      <c r="A40" s="131">
        <v>4</v>
      </c>
      <c r="B40" s="5" t="s">
        <v>96</v>
      </c>
      <c r="C40" s="7" t="s">
        <v>81</v>
      </c>
      <c r="D40" s="249">
        <f>D35</f>
        <v>0</v>
      </c>
      <c r="E40" s="248">
        <f>IF(AND('Α2_ΣΤΟΙΧΕΙΑ ΕΠΕΝΔΥΣΗΣ'!$D$25="ΝΑΙ",'Α2_ΣΤΟΙΧΕΙΑ ΕΠΕΝΔΥΣΗΣ'!D32&lt;(J5*$E$31)),'Α2_ΣΤΟΙΧΕΙΑ ΕΠΕΝΔΥΣΗΣ'!D32,(J5*$E$31))</f>
        <v>0</v>
      </c>
      <c r="F40" s="186">
        <f t="shared" ref="F40:F48" si="2">D40*E40</f>
        <v>0</v>
      </c>
      <c r="G40" s="362"/>
      <c r="H40" s="250">
        <f t="shared" ref="H40:H48" si="3">F40+G40</f>
        <v>0</v>
      </c>
      <c r="I40" s="509" t="s">
        <v>139</v>
      </c>
      <c r="J40" s="510"/>
    </row>
    <row r="41" spans="1:10" ht="30" x14ac:dyDescent="0.25">
      <c r="A41" s="4">
        <v>5</v>
      </c>
      <c r="B41" s="5" t="s">
        <v>97</v>
      </c>
      <c r="C41" s="7" t="s">
        <v>81</v>
      </c>
      <c r="D41" s="249">
        <f>D36</f>
        <v>0</v>
      </c>
      <c r="E41" s="248">
        <f>IF(AND('Α2_ΣΤΟΙΧΕΙΑ ΕΠΕΝΔΥΣΗΣ'!$D$25="ΝΑΙ",'Α2_ΣΤΟΙΧΕΙΑ ΕΠΕΝΔΥΣΗΣ'!D33&lt;(J6*$E$31)),'Α2_ΣΤΟΙΧΕΙΑ ΕΠΕΝΔΥΣΗΣ'!D33,(J6*$E$31))</f>
        <v>0</v>
      </c>
      <c r="F41" s="186">
        <f t="shared" si="2"/>
        <v>0</v>
      </c>
      <c r="G41" s="362"/>
      <c r="H41" s="250">
        <f t="shared" si="3"/>
        <v>0</v>
      </c>
      <c r="I41" s="511"/>
      <c r="J41" s="512"/>
    </row>
    <row r="42" spans="1:10" ht="30" x14ac:dyDescent="0.25">
      <c r="A42" s="4">
        <v>6</v>
      </c>
      <c r="B42" s="5" t="s">
        <v>98</v>
      </c>
      <c r="C42" s="7" t="s">
        <v>81</v>
      </c>
      <c r="D42" s="249">
        <f>D37</f>
        <v>0</v>
      </c>
      <c r="E42" s="248">
        <f>IF(AND('Α2_ΣΤΟΙΧΕΙΑ ΕΠΕΝΔΥΣΗΣ'!$D$25="ΝΑΙ",'Α2_ΣΤΟΙΧΕΙΑ ΕΠΕΝΔΥΣΗΣ'!D34&lt;(J7*$E$31)),'Α2_ΣΤΟΙΧΕΙΑ ΕΠΕΝΔΥΣΗΣ'!D34,(J7*$E$31))</f>
        <v>0</v>
      </c>
      <c r="F42" s="186">
        <f t="shared" si="2"/>
        <v>0</v>
      </c>
      <c r="G42" s="362"/>
      <c r="H42" s="250">
        <f t="shared" si="3"/>
        <v>0</v>
      </c>
      <c r="I42" s="555"/>
      <c r="J42" s="556"/>
    </row>
    <row r="43" spans="1:10" ht="45" x14ac:dyDescent="0.25">
      <c r="A43" s="131">
        <v>7</v>
      </c>
      <c r="B43" s="5" t="s">
        <v>102</v>
      </c>
      <c r="C43" s="37"/>
      <c r="D43" s="38"/>
      <c r="E43" s="39"/>
      <c r="F43" s="186">
        <f t="shared" si="2"/>
        <v>0</v>
      </c>
      <c r="G43" s="362"/>
      <c r="H43" s="250">
        <f t="shared" si="3"/>
        <v>0</v>
      </c>
      <c r="I43" s="485" t="s">
        <v>88</v>
      </c>
      <c r="J43" s="484"/>
    </row>
    <row r="44" spans="1:10" ht="30" x14ac:dyDescent="0.25">
      <c r="A44" s="4">
        <v>8</v>
      </c>
      <c r="B44" s="5" t="s">
        <v>104</v>
      </c>
      <c r="C44" s="37"/>
      <c r="D44" s="38"/>
      <c r="E44" s="39"/>
      <c r="F44" s="186">
        <f t="shared" si="2"/>
        <v>0</v>
      </c>
      <c r="G44" s="362"/>
      <c r="H44" s="250">
        <f t="shared" si="3"/>
        <v>0</v>
      </c>
      <c r="I44" s="485" t="s">
        <v>88</v>
      </c>
      <c r="J44" s="484"/>
    </row>
    <row r="45" spans="1:10" ht="45" x14ac:dyDescent="0.25">
      <c r="A45" s="4">
        <v>9</v>
      </c>
      <c r="B45" s="5" t="s">
        <v>103</v>
      </c>
      <c r="C45" s="37"/>
      <c r="D45" s="38"/>
      <c r="E45" s="39"/>
      <c r="F45" s="186">
        <f t="shared" si="2"/>
        <v>0</v>
      </c>
      <c r="G45" s="362"/>
      <c r="H45" s="250">
        <f t="shared" si="3"/>
        <v>0</v>
      </c>
      <c r="I45" s="485" t="s">
        <v>88</v>
      </c>
      <c r="J45" s="484"/>
    </row>
    <row r="46" spans="1:10" ht="30" x14ac:dyDescent="0.25">
      <c r="A46" s="131">
        <v>10</v>
      </c>
      <c r="B46" s="258" t="s">
        <v>105</v>
      </c>
      <c r="C46" s="37"/>
      <c r="D46" s="38"/>
      <c r="E46" s="39"/>
      <c r="F46" s="186">
        <f t="shared" si="2"/>
        <v>0</v>
      </c>
      <c r="G46" s="362"/>
      <c r="H46" s="250">
        <f t="shared" si="3"/>
        <v>0</v>
      </c>
      <c r="I46" s="485" t="s">
        <v>88</v>
      </c>
      <c r="J46" s="484"/>
    </row>
    <row r="47" spans="1:10" ht="30" x14ac:dyDescent="0.25">
      <c r="A47" s="4">
        <v>11</v>
      </c>
      <c r="B47" s="258" t="s">
        <v>105</v>
      </c>
      <c r="C47" s="37"/>
      <c r="D47" s="38"/>
      <c r="E47" s="39"/>
      <c r="F47" s="186">
        <f t="shared" si="2"/>
        <v>0</v>
      </c>
      <c r="G47" s="362"/>
      <c r="H47" s="250">
        <f t="shared" si="3"/>
        <v>0</v>
      </c>
      <c r="I47" s="485" t="s">
        <v>88</v>
      </c>
      <c r="J47" s="484"/>
    </row>
    <row r="48" spans="1:10" ht="30" customHeight="1" x14ac:dyDescent="0.25">
      <c r="A48" s="4">
        <v>12</v>
      </c>
      <c r="B48" s="5" t="s">
        <v>152</v>
      </c>
      <c r="C48" s="7" t="s">
        <v>82</v>
      </c>
      <c r="D48" s="6">
        <v>1</v>
      </c>
      <c r="E48" s="40"/>
      <c r="F48" s="186">
        <f t="shared" si="2"/>
        <v>0</v>
      </c>
      <c r="G48" s="76"/>
      <c r="H48" s="250">
        <f t="shared" si="3"/>
        <v>0</v>
      </c>
      <c r="I48" s="485" t="s">
        <v>89</v>
      </c>
      <c r="J48" s="484"/>
    </row>
    <row r="49" spans="1:10" ht="30" customHeight="1" x14ac:dyDescent="0.25">
      <c r="A49" s="65"/>
      <c r="B49" s="66"/>
      <c r="C49" s="66"/>
      <c r="D49" s="66"/>
      <c r="E49" s="66"/>
      <c r="F49" s="66"/>
      <c r="G49" s="66"/>
      <c r="H49" s="67"/>
      <c r="I49" s="557"/>
      <c r="J49" s="558"/>
    </row>
    <row r="50" spans="1:10" ht="48" customHeight="1" thickBot="1" x14ac:dyDescent="0.3">
      <c r="A50" s="545" t="s">
        <v>183</v>
      </c>
      <c r="B50" s="546"/>
      <c r="C50" s="546"/>
      <c r="D50" s="546"/>
      <c r="E50" s="547"/>
      <c r="F50" s="251">
        <f>SUM(F40:F49)</f>
        <v>0</v>
      </c>
      <c r="G50" s="251">
        <f>SUM(G40:G49)</f>
        <v>0</v>
      </c>
      <c r="H50" s="252">
        <f>SUM(H40:H49)</f>
        <v>0</v>
      </c>
      <c r="I50" s="548"/>
      <c r="J50" s="549"/>
    </row>
    <row r="51" spans="1:10" ht="44.25" customHeight="1" thickBot="1" x14ac:dyDescent="0.3">
      <c r="A51" s="474" t="s">
        <v>321</v>
      </c>
      <c r="B51" s="475"/>
      <c r="C51" s="475"/>
      <c r="D51" s="475"/>
      <c r="E51" s="475"/>
      <c r="F51" s="475"/>
      <c r="G51" s="475"/>
      <c r="H51" s="475"/>
      <c r="I51" s="475"/>
      <c r="J51" s="476"/>
    </row>
    <row r="52" spans="1:10" ht="90" x14ac:dyDescent="0.25">
      <c r="A52" s="178" t="s">
        <v>52</v>
      </c>
      <c r="B52" s="179" t="s">
        <v>106</v>
      </c>
      <c r="C52" s="180" t="s">
        <v>72</v>
      </c>
      <c r="D52" s="179" t="s">
        <v>79</v>
      </c>
      <c r="E52" s="179" t="s">
        <v>73</v>
      </c>
      <c r="F52" s="181" t="s">
        <v>80</v>
      </c>
      <c r="G52" s="179" t="s">
        <v>333</v>
      </c>
      <c r="H52" s="182" t="s">
        <v>84</v>
      </c>
      <c r="I52" s="539" t="s">
        <v>87</v>
      </c>
      <c r="J52" s="540"/>
    </row>
    <row r="53" spans="1:10" ht="30" x14ac:dyDescent="0.25">
      <c r="A53" s="131">
        <v>4</v>
      </c>
      <c r="B53" s="5" t="s">
        <v>96</v>
      </c>
      <c r="C53" s="7" t="s">
        <v>81</v>
      </c>
      <c r="D53" s="249">
        <f>H35</f>
        <v>0</v>
      </c>
      <c r="E53" s="248">
        <f>IF(AND('Α2_ΣΤΟΙΧΕΙΑ ΕΠΕΝΔΥΣΗΣ'!$D$25="ΝΑΙ",'Α2_ΣΤΟΙΧΕΙΑ ΕΠΕΝΔΥΣΗΣ'!D35&lt;(J9*$J$31)),'Α2_ΣΤΟΙΧΕΙΑ ΕΠΕΝΔΥΣΗΣ'!D35,(J9*$J$31))</f>
        <v>0</v>
      </c>
      <c r="F53" s="186">
        <f t="shared" ref="F53:F61" si="4">D53*E53</f>
        <v>0</v>
      </c>
      <c r="G53" s="362"/>
      <c r="H53" s="250">
        <f t="shared" ref="H53:H61" si="5">F53+G53</f>
        <v>0</v>
      </c>
      <c r="I53" s="509" t="s">
        <v>139</v>
      </c>
      <c r="J53" s="510"/>
    </row>
    <row r="54" spans="1:10" ht="30" x14ac:dyDescent="0.25">
      <c r="A54" s="4">
        <v>5</v>
      </c>
      <c r="B54" s="5" t="s">
        <v>97</v>
      </c>
      <c r="C54" s="7" t="s">
        <v>81</v>
      </c>
      <c r="D54" s="249">
        <f>H36</f>
        <v>0</v>
      </c>
      <c r="E54" s="248">
        <f>IF(AND('Α2_ΣΤΟΙΧΕΙΑ ΕΠΕΝΔΥΣΗΣ'!$D$25="ΝΑΙ",'Α2_ΣΤΟΙΧΕΙΑ ΕΠΕΝΔΥΣΗΣ'!D36&lt;(J10*$J$31)),'Α2_ΣΤΟΙΧΕΙΑ ΕΠΕΝΔΥΣΗΣ'!D36,(J10*$J$31))</f>
        <v>0</v>
      </c>
      <c r="F54" s="186">
        <f t="shared" si="4"/>
        <v>0</v>
      </c>
      <c r="G54" s="362"/>
      <c r="H54" s="250">
        <f t="shared" si="5"/>
        <v>0</v>
      </c>
      <c r="I54" s="511"/>
      <c r="J54" s="512"/>
    </row>
    <row r="55" spans="1:10" ht="30" x14ac:dyDescent="0.25">
      <c r="A55" s="4">
        <v>6</v>
      </c>
      <c r="B55" s="5" t="s">
        <v>98</v>
      </c>
      <c r="C55" s="7" t="s">
        <v>81</v>
      </c>
      <c r="D55" s="249">
        <f>H37</f>
        <v>0</v>
      </c>
      <c r="E55" s="248">
        <f>IF(AND('Α2_ΣΤΟΙΧΕΙΑ ΕΠΕΝΔΥΣΗΣ'!$D$25="ΝΑΙ",'Α2_ΣΤΟΙΧΕΙΑ ΕΠΕΝΔΥΣΗΣ'!D37&lt;(J11*$J$31)),'Α2_ΣΤΟΙΧΕΙΑ ΕΠΕΝΔΥΣΗΣ'!D37,(J11*$J$31))</f>
        <v>0</v>
      </c>
      <c r="F55" s="186">
        <f t="shared" si="4"/>
        <v>0</v>
      </c>
      <c r="G55" s="362"/>
      <c r="H55" s="250">
        <f t="shared" si="5"/>
        <v>0</v>
      </c>
      <c r="I55" s="555"/>
      <c r="J55" s="556"/>
    </row>
    <row r="56" spans="1:10" ht="45" x14ac:dyDescent="0.25">
      <c r="A56" s="131">
        <v>7</v>
      </c>
      <c r="B56" s="5" t="s">
        <v>102</v>
      </c>
      <c r="C56" s="37"/>
      <c r="D56" s="38"/>
      <c r="E56" s="39"/>
      <c r="F56" s="186">
        <f t="shared" si="4"/>
        <v>0</v>
      </c>
      <c r="G56" s="362"/>
      <c r="H56" s="250">
        <f t="shared" si="5"/>
        <v>0</v>
      </c>
      <c r="I56" s="485" t="s">
        <v>88</v>
      </c>
      <c r="J56" s="484"/>
    </row>
    <row r="57" spans="1:10" ht="30" x14ac:dyDescent="0.25">
      <c r="A57" s="4">
        <v>8</v>
      </c>
      <c r="B57" s="5" t="s">
        <v>104</v>
      </c>
      <c r="C57" s="37"/>
      <c r="D57" s="38"/>
      <c r="E57" s="39"/>
      <c r="F57" s="186">
        <f t="shared" si="4"/>
        <v>0</v>
      </c>
      <c r="G57" s="362"/>
      <c r="H57" s="250">
        <f t="shared" si="5"/>
        <v>0</v>
      </c>
      <c r="I57" s="485" t="s">
        <v>88</v>
      </c>
      <c r="J57" s="484"/>
    </row>
    <row r="58" spans="1:10" ht="45" x14ac:dyDescent="0.25">
      <c r="A58" s="4">
        <v>9</v>
      </c>
      <c r="B58" s="5" t="s">
        <v>103</v>
      </c>
      <c r="C58" s="37"/>
      <c r="D58" s="38"/>
      <c r="E58" s="39"/>
      <c r="F58" s="186">
        <f t="shared" si="4"/>
        <v>0</v>
      </c>
      <c r="G58" s="362"/>
      <c r="H58" s="250">
        <f t="shared" si="5"/>
        <v>0</v>
      </c>
      <c r="I58" s="485" t="s">
        <v>88</v>
      </c>
      <c r="J58" s="484"/>
    </row>
    <row r="59" spans="1:10" ht="30" x14ac:dyDescent="0.25">
      <c r="A59" s="131">
        <v>10</v>
      </c>
      <c r="B59" s="258" t="s">
        <v>105</v>
      </c>
      <c r="C59" s="37"/>
      <c r="D59" s="38"/>
      <c r="E59" s="39"/>
      <c r="F59" s="186">
        <f t="shared" si="4"/>
        <v>0</v>
      </c>
      <c r="G59" s="362"/>
      <c r="H59" s="250">
        <f t="shared" si="5"/>
        <v>0</v>
      </c>
      <c r="I59" s="485" t="s">
        <v>88</v>
      </c>
      <c r="J59" s="484"/>
    </row>
    <row r="60" spans="1:10" ht="30" x14ac:dyDescent="0.25">
      <c r="A60" s="131">
        <v>11</v>
      </c>
      <c r="B60" s="258" t="s">
        <v>105</v>
      </c>
      <c r="C60" s="37"/>
      <c r="D60" s="38"/>
      <c r="E60" s="39"/>
      <c r="F60" s="186">
        <f t="shared" si="4"/>
        <v>0</v>
      </c>
      <c r="G60" s="362"/>
      <c r="H60" s="250">
        <f t="shared" si="5"/>
        <v>0</v>
      </c>
      <c r="I60" s="485" t="s">
        <v>88</v>
      </c>
      <c r="J60" s="484"/>
    </row>
    <row r="61" spans="1:10" ht="30" customHeight="1" x14ac:dyDescent="0.25">
      <c r="A61" s="4">
        <v>12</v>
      </c>
      <c r="B61" s="29" t="s">
        <v>152</v>
      </c>
      <c r="C61" s="30" t="s">
        <v>82</v>
      </c>
      <c r="D61" s="31">
        <v>1</v>
      </c>
      <c r="E61" s="32"/>
      <c r="F61" s="186">
        <f t="shared" si="4"/>
        <v>0</v>
      </c>
      <c r="G61" s="76"/>
      <c r="H61" s="250">
        <f t="shared" si="5"/>
        <v>0</v>
      </c>
      <c r="I61" s="485" t="s">
        <v>89</v>
      </c>
      <c r="J61" s="484"/>
    </row>
    <row r="62" spans="1:10" ht="30" customHeight="1" x14ac:dyDescent="0.25">
      <c r="A62" s="65"/>
      <c r="B62" s="66"/>
      <c r="C62" s="66"/>
      <c r="D62" s="66"/>
      <c r="E62" s="66"/>
      <c r="F62" s="66"/>
      <c r="G62" s="66"/>
      <c r="H62" s="67"/>
      <c r="I62" s="557"/>
      <c r="J62" s="558"/>
    </row>
    <row r="63" spans="1:10" ht="50.25" customHeight="1" thickBot="1" x14ac:dyDescent="0.3">
      <c r="A63" s="486" t="s">
        <v>184</v>
      </c>
      <c r="B63" s="487"/>
      <c r="C63" s="487"/>
      <c r="D63" s="487"/>
      <c r="E63" s="487"/>
      <c r="F63" s="251">
        <f>SUM(F53:F62)</f>
        <v>0</v>
      </c>
      <c r="G63" s="251">
        <f>SUM(G53:G62)</f>
        <v>0</v>
      </c>
      <c r="H63" s="252">
        <f>SUM(H53:H62)</f>
        <v>0</v>
      </c>
      <c r="I63" s="570"/>
      <c r="J63" s="571"/>
    </row>
    <row r="64" spans="1:10" ht="19.5" thickBot="1" x14ac:dyDescent="0.3">
      <c r="A64" s="534" t="s">
        <v>185</v>
      </c>
      <c r="B64" s="535"/>
      <c r="C64" s="535"/>
      <c r="D64" s="535"/>
      <c r="E64" s="536"/>
      <c r="F64" s="253">
        <f>F50+F63</f>
        <v>0</v>
      </c>
      <c r="G64" s="253">
        <f>G50+G63</f>
        <v>0</v>
      </c>
      <c r="H64" s="254">
        <f>H50+H63</f>
        <v>0</v>
      </c>
      <c r="I64" s="569"/>
      <c r="J64" s="538"/>
    </row>
    <row r="66" spans="1:10" x14ac:dyDescent="0.25">
      <c r="A66" s="471" t="s">
        <v>275</v>
      </c>
      <c r="B66" s="471"/>
      <c r="C66" s="471"/>
      <c r="D66" s="471"/>
      <c r="E66" s="471"/>
      <c r="F66" s="471"/>
      <c r="G66" s="471"/>
      <c r="H66" s="471"/>
      <c r="I66" s="471"/>
      <c r="J66" s="471"/>
    </row>
    <row r="67" spans="1:10" ht="36.75" customHeight="1" x14ac:dyDescent="0.25">
      <c r="A67" s="533" t="s">
        <v>247</v>
      </c>
      <c r="B67" s="533"/>
      <c r="C67" s="533"/>
      <c r="D67" s="533"/>
      <c r="E67" s="533"/>
      <c r="F67" s="533"/>
      <c r="G67" s="533"/>
      <c r="H67" s="533"/>
      <c r="I67" s="533"/>
      <c r="J67" s="533"/>
    </row>
    <row r="68" spans="1:10" x14ac:dyDescent="0.25">
      <c r="A68" s="533" t="s">
        <v>276</v>
      </c>
      <c r="B68" s="533"/>
      <c r="C68" s="533"/>
      <c r="D68" s="533"/>
      <c r="E68" s="533"/>
      <c r="F68" s="533"/>
      <c r="G68" s="533"/>
      <c r="H68" s="533"/>
      <c r="I68" s="533"/>
      <c r="J68" s="533"/>
    </row>
    <row r="69" spans="1:10" x14ac:dyDescent="0.25">
      <c r="A69" s="471" t="s">
        <v>282</v>
      </c>
      <c r="B69" s="471"/>
      <c r="C69" s="471"/>
      <c r="D69" s="471"/>
      <c r="E69" s="471"/>
      <c r="F69" s="471"/>
      <c r="G69" s="471"/>
      <c r="H69" s="471"/>
      <c r="I69" s="471"/>
      <c r="J69" s="471"/>
    </row>
    <row r="70" spans="1:10" s="12" customFormat="1" x14ac:dyDescent="0.25">
      <c r="A70" s="471" t="s">
        <v>277</v>
      </c>
      <c r="B70" s="471"/>
      <c r="C70" s="471"/>
      <c r="D70" s="471"/>
      <c r="E70" s="471"/>
      <c r="F70" s="471"/>
      <c r="G70" s="471"/>
      <c r="H70" s="471"/>
      <c r="I70" s="471"/>
      <c r="J70" s="471"/>
    </row>
  </sheetData>
  <mergeCells count="49">
    <mergeCell ref="A63:E63"/>
    <mergeCell ref="I63:J63"/>
    <mergeCell ref="I53:J55"/>
    <mergeCell ref="I56:J56"/>
    <mergeCell ref="I57:J57"/>
    <mergeCell ref="I58:J58"/>
    <mergeCell ref="I62:J62"/>
    <mergeCell ref="I59:J59"/>
    <mergeCell ref="I60:J60"/>
    <mergeCell ref="I61:J61"/>
    <mergeCell ref="A70:J70"/>
    <mergeCell ref="A67:J67"/>
    <mergeCell ref="A66:J66"/>
    <mergeCell ref="A69:J69"/>
    <mergeCell ref="A64:E64"/>
    <mergeCell ref="I64:J64"/>
    <mergeCell ref="A68:J68"/>
    <mergeCell ref="A1:J1"/>
    <mergeCell ref="A2:A3"/>
    <mergeCell ref="B2:B3"/>
    <mergeCell ref="C2:C3"/>
    <mergeCell ref="D2:I2"/>
    <mergeCell ref="J2:J3"/>
    <mergeCell ref="I40:J42"/>
    <mergeCell ref="I49:J49"/>
    <mergeCell ref="A4:J4"/>
    <mergeCell ref="A5:A7"/>
    <mergeCell ref="A8:J8"/>
    <mergeCell ref="A9:A11"/>
    <mergeCell ref="F31:G31"/>
    <mergeCell ref="A12:E12"/>
    <mergeCell ref="F12:J12"/>
    <mergeCell ref="A31:B31"/>
    <mergeCell ref="I52:J52"/>
    <mergeCell ref="A51:J51"/>
    <mergeCell ref="A32:J32"/>
    <mergeCell ref="A50:E50"/>
    <mergeCell ref="I50:J50"/>
    <mergeCell ref="I47:J47"/>
    <mergeCell ref="I46:J46"/>
    <mergeCell ref="A33:D33"/>
    <mergeCell ref="E33:H33"/>
    <mergeCell ref="I33:J37"/>
    <mergeCell ref="I45:J45"/>
    <mergeCell ref="I48:J48"/>
    <mergeCell ref="I43:J43"/>
    <mergeCell ref="I44:J44"/>
    <mergeCell ref="A38:J38"/>
    <mergeCell ref="I39:J39"/>
  </mergeCells>
  <pageMargins left="0.70866141732283472" right="0.70866141732283472" top="0.74803149606299213" bottom="0.74803149606299213" header="0.31496062992125984" footer="0.31496062992125984"/>
  <pageSetup paperSize="8" scale="69" fitToHeight="0"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4195058-6278-41C8-90A0-FFC07307E9C5}">
          <x14:formula1>
            <xm:f>Πίνακας3!$E$2:$E$3</xm:f>
          </x14:formula1>
          <xm:sqref>D14:D30 I14:I30</xm:sqref>
        </x14:dataValidation>
        <x14:dataValidation type="list" allowBlank="1" showInputMessage="1" showErrorMessage="1" xr:uid="{6DFF3582-CE66-408C-AEBF-48EAB53E4550}">
          <x14:formula1>
            <xm:f>Πίνακας3!$A$1:$A$5</xm:f>
          </x14:formula1>
          <xm:sqref>K69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0A03-56A1-473F-84B9-28D959C1F525}">
  <sheetPr>
    <pageSetUpPr fitToPage="1"/>
  </sheetPr>
  <dimension ref="A1:I24"/>
  <sheetViews>
    <sheetView topLeftCell="A2" workbookViewId="0">
      <selection activeCell="G10" sqref="G10"/>
    </sheetView>
  </sheetViews>
  <sheetFormatPr defaultRowHeight="15" x14ac:dyDescent="0.25"/>
  <cols>
    <col min="1" max="1" width="9.140625" style="3"/>
    <col min="2" max="2" width="33.28515625" style="3" customWidth="1"/>
    <col min="3" max="3" width="14.85546875" style="3" customWidth="1"/>
    <col min="4" max="5" width="16.5703125" style="3" customWidth="1"/>
    <col min="6" max="6" width="9.140625" style="3"/>
    <col min="7" max="7" width="16.85546875" style="3" customWidth="1"/>
    <col min="8" max="8" width="17.140625" style="3" customWidth="1"/>
    <col min="9" max="9" width="29.85546875" style="3" customWidth="1"/>
    <col min="10" max="16384" width="9.140625" style="3"/>
  </cols>
  <sheetData>
    <row r="1" spans="1:9" ht="30" customHeight="1" thickBot="1" x14ac:dyDescent="0.3">
      <c r="A1" s="572" t="s">
        <v>307</v>
      </c>
      <c r="B1" s="573"/>
      <c r="C1" s="573"/>
      <c r="D1" s="573"/>
      <c r="E1" s="573"/>
      <c r="F1" s="573"/>
      <c r="G1" s="573"/>
      <c r="H1" s="573"/>
      <c r="I1" s="574"/>
    </row>
    <row r="2" spans="1:9" ht="90.75" thickBot="1" x14ac:dyDescent="0.3">
      <c r="A2" s="274" t="s">
        <v>52</v>
      </c>
      <c r="B2" s="275" t="s">
        <v>290</v>
      </c>
      <c r="C2" s="275" t="s">
        <v>72</v>
      </c>
      <c r="D2" s="275" t="s">
        <v>79</v>
      </c>
      <c r="E2" s="275" t="s">
        <v>73</v>
      </c>
      <c r="F2" s="276" t="s">
        <v>80</v>
      </c>
      <c r="G2" s="275" t="s">
        <v>333</v>
      </c>
      <c r="H2" s="277" t="s">
        <v>84</v>
      </c>
      <c r="I2" s="278" t="s">
        <v>87</v>
      </c>
    </row>
    <row r="3" spans="1:9" ht="15" customHeight="1" x14ac:dyDescent="0.25">
      <c r="A3" s="279">
        <v>1</v>
      </c>
      <c r="B3" s="280" t="s">
        <v>291</v>
      </c>
      <c r="C3" s="281" t="s">
        <v>292</v>
      </c>
      <c r="D3" s="127"/>
      <c r="E3" s="128"/>
      <c r="F3" s="290">
        <f t="shared" ref="F3:F13" si="0">D3*E3</f>
        <v>0</v>
      </c>
      <c r="G3" s="363"/>
      <c r="H3" s="155">
        <f t="shared" ref="H3:H13" si="1">F3+G3</f>
        <v>0</v>
      </c>
      <c r="I3" s="575" t="s">
        <v>293</v>
      </c>
    </row>
    <row r="4" spans="1:9" x14ac:dyDescent="0.25">
      <c r="A4" s="4">
        <v>2</v>
      </c>
      <c r="B4" s="5" t="s">
        <v>294</v>
      </c>
      <c r="C4" s="215" t="s">
        <v>82</v>
      </c>
      <c r="D4" s="11"/>
      <c r="E4" s="129"/>
      <c r="F4" s="186">
        <f t="shared" si="0"/>
        <v>0</v>
      </c>
      <c r="G4" s="362"/>
      <c r="H4" s="250">
        <f t="shared" si="1"/>
        <v>0</v>
      </c>
      <c r="I4" s="576"/>
    </row>
    <row r="5" spans="1:9" x14ac:dyDescent="0.25">
      <c r="A5" s="4">
        <v>3</v>
      </c>
      <c r="B5" s="5" t="s">
        <v>295</v>
      </c>
      <c r="C5" s="215" t="s">
        <v>82</v>
      </c>
      <c r="D5" s="11"/>
      <c r="E5" s="130"/>
      <c r="F5" s="186">
        <f t="shared" si="0"/>
        <v>0</v>
      </c>
      <c r="G5" s="362"/>
      <c r="H5" s="250">
        <f t="shared" si="1"/>
        <v>0</v>
      </c>
      <c r="I5" s="576"/>
    </row>
    <row r="6" spans="1:9" ht="30" x14ac:dyDescent="0.25">
      <c r="A6" s="4">
        <v>4</v>
      </c>
      <c r="B6" s="5" t="s">
        <v>296</v>
      </c>
      <c r="C6" s="215" t="s">
        <v>82</v>
      </c>
      <c r="D6" s="11"/>
      <c r="E6" s="10"/>
      <c r="F6" s="186">
        <f t="shared" si="0"/>
        <v>0</v>
      </c>
      <c r="G6" s="362"/>
      <c r="H6" s="250">
        <f t="shared" si="1"/>
        <v>0</v>
      </c>
      <c r="I6" s="576"/>
    </row>
    <row r="7" spans="1:9" x14ac:dyDescent="0.25">
      <c r="A7" s="131">
        <v>5</v>
      </c>
      <c r="B7" s="5" t="s">
        <v>297</v>
      </c>
      <c r="C7" s="215" t="s">
        <v>82</v>
      </c>
      <c r="D7" s="11"/>
      <c r="E7" s="10"/>
      <c r="F7" s="186">
        <f t="shared" si="0"/>
        <v>0</v>
      </c>
      <c r="G7" s="362"/>
      <c r="H7" s="250">
        <f t="shared" si="1"/>
        <v>0</v>
      </c>
      <c r="I7" s="576"/>
    </row>
    <row r="8" spans="1:9" x14ac:dyDescent="0.25">
      <c r="A8" s="4">
        <v>6</v>
      </c>
      <c r="B8" s="5" t="s">
        <v>298</v>
      </c>
      <c r="C8" s="215" t="s">
        <v>82</v>
      </c>
      <c r="D8" s="11"/>
      <c r="E8" s="10"/>
      <c r="F8" s="186">
        <f t="shared" si="0"/>
        <v>0</v>
      </c>
      <c r="G8" s="362"/>
      <c r="H8" s="250">
        <f t="shared" si="1"/>
        <v>0</v>
      </c>
      <c r="I8" s="576"/>
    </row>
    <row r="9" spans="1:9" x14ac:dyDescent="0.25">
      <c r="A9" s="4">
        <v>7</v>
      </c>
      <c r="B9" s="5" t="s">
        <v>299</v>
      </c>
      <c r="C9" s="6" t="s">
        <v>292</v>
      </c>
      <c r="D9" s="11"/>
      <c r="E9" s="10"/>
      <c r="F9" s="186">
        <f t="shared" si="0"/>
        <v>0</v>
      </c>
      <c r="G9" s="362"/>
      <c r="H9" s="250">
        <f t="shared" si="1"/>
        <v>0</v>
      </c>
      <c r="I9" s="576"/>
    </row>
    <row r="10" spans="1:9" x14ac:dyDescent="0.25">
      <c r="A10" s="4">
        <v>8</v>
      </c>
      <c r="B10" s="17" t="s">
        <v>300</v>
      </c>
      <c r="C10" s="11"/>
      <c r="D10" s="11"/>
      <c r="E10" s="10"/>
      <c r="F10" s="186">
        <f t="shared" si="0"/>
        <v>0</v>
      </c>
      <c r="G10" s="362"/>
      <c r="H10" s="250">
        <f t="shared" si="1"/>
        <v>0</v>
      </c>
      <c r="I10" s="69"/>
    </row>
    <row r="11" spans="1:9" x14ac:dyDescent="0.25">
      <c r="A11" s="131">
        <v>9</v>
      </c>
      <c r="B11" s="17" t="s">
        <v>300</v>
      </c>
      <c r="C11" s="11"/>
      <c r="D11" s="11"/>
      <c r="E11" s="10"/>
      <c r="F11" s="186">
        <f t="shared" si="0"/>
        <v>0</v>
      </c>
      <c r="G11" s="362"/>
      <c r="H11" s="250">
        <f t="shared" si="1"/>
        <v>0</v>
      </c>
      <c r="I11" s="69"/>
    </row>
    <row r="12" spans="1:9" x14ac:dyDescent="0.25">
      <c r="A12" s="4">
        <v>10</v>
      </c>
      <c r="B12" s="17" t="s">
        <v>300</v>
      </c>
      <c r="C12" s="11"/>
      <c r="D12" s="11"/>
      <c r="E12" s="10"/>
      <c r="F12" s="186">
        <f>D12*E12</f>
        <v>0</v>
      </c>
      <c r="G12" s="362"/>
      <c r="H12" s="250">
        <f>F12+G12</f>
        <v>0</v>
      </c>
      <c r="I12" s="69"/>
    </row>
    <row r="13" spans="1:9" x14ac:dyDescent="0.25">
      <c r="A13" s="4">
        <v>11</v>
      </c>
      <c r="B13" s="17" t="s">
        <v>300</v>
      </c>
      <c r="C13" s="11"/>
      <c r="D13" s="11"/>
      <c r="E13" s="10"/>
      <c r="F13" s="186">
        <f t="shared" si="0"/>
        <v>0</v>
      </c>
      <c r="G13" s="362"/>
      <c r="H13" s="250">
        <f t="shared" si="1"/>
        <v>0</v>
      </c>
      <c r="I13" s="132"/>
    </row>
    <row r="14" spans="1:9" x14ac:dyDescent="0.25">
      <c r="A14" s="65"/>
      <c r="B14" s="66"/>
      <c r="C14" s="66"/>
      <c r="D14" s="66"/>
      <c r="E14" s="66"/>
      <c r="F14" s="66"/>
      <c r="G14" s="66"/>
      <c r="H14" s="67"/>
      <c r="I14" s="68"/>
    </row>
    <row r="15" spans="1:9" ht="15.75" thickBot="1" x14ac:dyDescent="0.3">
      <c r="A15" s="282"/>
      <c r="B15" s="283" t="s">
        <v>301</v>
      </c>
      <c r="C15" s="284"/>
      <c r="D15" s="285"/>
      <c r="E15" s="286"/>
      <c r="F15" s="187">
        <f>SUM(F3:F14)</f>
        <v>0</v>
      </c>
      <c r="G15" s="187">
        <f>SUM(G3:G14)</f>
        <v>0</v>
      </c>
      <c r="H15" s="188">
        <f>SUM(H3:H14)</f>
        <v>0</v>
      </c>
      <c r="I15" s="287"/>
    </row>
    <row r="17" spans="1:9" ht="27.75" customHeight="1" x14ac:dyDescent="0.25">
      <c r="B17" s="288" t="s">
        <v>302</v>
      </c>
      <c r="C17" s="291">
        <f>'Α2_ΣΤΟΙΧΕΙΑ ΕΠΕΝΔΥΣΗΣ'!D21</f>
        <v>0</v>
      </c>
      <c r="D17" s="577"/>
      <c r="E17" s="578"/>
      <c r="F17" s="578"/>
      <c r="G17" s="578"/>
      <c r="H17" s="578"/>
    </row>
    <row r="18" spans="1:9" ht="57" customHeight="1" x14ac:dyDescent="0.25">
      <c r="B18" s="289" t="s">
        <v>303</v>
      </c>
      <c r="C18" s="292" t="e">
        <f>H15/C17</f>
        <v>#DIV/0!</v>
      </c>
      <c r="D18" s="579" t="s">
        <v>304</v>
      </c>
      <c r="E18" s="579"/>
      <c r="F18" s="579"/>
      <c r="G18" s="579"/>
      <c r="H18" s="579"/>
      <c r="I18" s="293" t="e">
        <f>IF(C18&lt;=100,"OK", "ΥΠΕΡΒΑΣΗ" )</f>
        <v>#DIV/0!</v>
      </c>
    </row>
    <row r="21" spans="1:9" ht="31.5" customHeight="1" x14ac:dyDescent="0.25">
      <c r="A21" s="533" t="s">
        <v>249</v>
      </c>
      <c r="B21" s="533"/>
      <c r="C21" s="533"/>
      <c r="D21" s="533"/>
      <c r="E21" s="533"/>
      <c r="F21" s="533"/>
      <c r="G21" s="533"/>
      <c r="H21" s="533"/>
    </row>
    <row r="22" spans="1:9" x14ac:dyDescent="0.25">
      <c r="A22" s="471" t="s">
        <v>305</v>
      </c>
      <c r="B22" s="471"/>
      <c r="C22" s="471"/>
      <c r="D22" s="471"/>
      <c r="E22" s="471"/>
      <c r="F22" s="471"/>
      <c r="G22" s="471"/>
      <c r="H22" s="471"/>
    </row>
    <row r="23" spans="1:9" s="12" customFormat="1" x14ac:dyDescent="0.25">
      <c r="A23" s="471" t="s">
        <v>245</v>
      </c>
      <c r="B23" s="471"/>
      <c r="C23" s="471"/>
      <c r="D23" s="471"/>
      <c r="E23" s="471"/>
      <c r="F23" s="471"/>
      <c r="G23" s="471"/>
      <c r="H23" s="471"/>
    </row>
    <row r="24" spans="1:9" x14ac:dyDescent="0.25">
      <c r="A24" s="471" t="s">
        <v>306</v>
      </c>
      <c r="B24" s="471"/>
      <c r="C24" s="471"/>
      <c r="D24" s="471"/>
      <c r="E24" s="471"/>
      <c r="F24" s="471"/>
      <c r="G24" s="471"/>
      <c r="H24" s="471"/>
    </row>
  </sheetData>
  <mergeCells count="8">
    <mergeCell ref="A23:H23"/>
    <mergeCell ref="A24:H24"/>
    <mergeCell ref="A1:I1"/>
    <mergeCell ref="I3:I9"/>
    <mergeCell ref="D17:H17"/>
    <mergeCell ref="D18:H18"/>
    <mergeCell ref="A21:H21"/>
    <mergeCell ref="A22:H22"/>
  </mergeCells>
  <conditionalFormatting sqref="I18">
    <cfRule type="containsText" dxfId="5" priority="1" operator="containsText" text="ΥΠΕΡΒΑΣΗ">
      <formula>NOT(ISERROR(SEARCH("ΥΠΕΡΒΑΣΗ",I18)))</formula>
    </cfRule>
  </conditionalFormatting>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1B1C-2AB1-4C2D-9B54-951F883230D0}">
  <dimension ref="A1:I32"/>
  <sheetViews>
    <sheetView view="pageBreakPreview" topLeftCell="A7" zoomScale="80" zoomScaleNormal="110" zoomScaleSheetLayoutView="80" workbookViewId="0">
      <selection activeCell="N21" sqref="N21"/>
    </sheetView>
  </sheetViews>
  <sheetFormatPr defaultRowHeight="15" x14ac:dyDescent="0.25"/>
  <cols>
    <col min="1" max="1" width="9.140625" style="3"/>
    <col min="2" max="2" width="30.140625" style="3" customWidth="1"/>
    <col min="3" max="3" width="9.140625" style="3"/>
    <col min="4" max="4" width="13" style="3" customWidth="1"/>
    <col min="5" max="5" width="14.140625" style="3" customWidth="1"/>
    <col min="6" max="6" width="14.5703125" style="3" customWidth="1"/>
    <col min="7" max="7" width="14.7109375" style="3" customWidth="1"/>
    <col min="8" max="8" width="17.7109375" style="3" customWidth="1"/>
    <col min="9" max="9" width="34.7109375" style="3" customWidth="1"/>
    <col min="10" max="16384" width="9.140625" style="3"/>
  </cols>
  <sheetData>
    <row r="1" spans="1:9" ht="33.75" customHeight="1" thickBot="1" x14ac:dyDescent="0.3">
      <c r="A1" s="572" t="s">
        <v>329</v>
      </c>
      <c r="B1" s="573"/>
      <c r="C1" s="573"/>
      <c r="D1" s="573"/>
      <c r="E1" s="573"/>
      <c r="F1" s="573"/>
      <c r="G1" s="573"/>
      <c r="H1" s="573"/>
      <c r="I1" s="574"/>
    </row>
    <row r="2" spans="1:9" ht="105" x14ac:dyDescent="0.25">
      <c r="A2" s="178" t="s">
        <v>52</v>
      </c>
      <c r="B2" s="179" t="s">
        <v>155</v>
      </c>
      <c r="C2" s="180" t="s">
        <v>72</v>
      </c>
      <c r="D2" s="179" t="s">
        <v>79</v>
      </c>
      <c r="E2" s="179" t="s">
        <v>73</v>
      </c>
      <c r="F2" s="181" t="s">
        <v>80</v>
      </c>
      <c r="G2" s="179" t="s">
        <v>333</v>
      </c>
      <c r="H2" s="179" t="s">
        <v>84</v>
      </c>
      <c r="I2" s="294" t="s">
        <v>87</v>
      </c>
    </row>
    <row r="3" spans="1:9" ht="35.25" customHeight="1" x14ac:dyDescent="0.25">
      <c r="A3" s="4">
        <v>1</v>
      </c>
      <c r="B3" s="5" t="s">
        <v>76</v>
      </c>
      <c r="C3" s="295" t="s">
        <v>85</v>
      </c>
      <c r="D3" s="303">
        <f>'Α2_ΣΤΟΙΧΕΙΑ ΕΠΕΝΔΥΣΗΣ'!$D$22</f>
        <v>0</v>
      </c>
      <c r="E3" s="248">
        <f>IF(AND('Α2_ΣΤΟΙΧΕΙΑ ΕΠΕΝΔΥΣΗΣ'!$D$25="ΝΑΙ",'Α2_ΣΤΟΙΧΕΙΑ ΕΠΕΝΔΥΣΗΣ'!D38&lt;90),'Α2_ΣΤΟΙΧΕΙΑ ΕΠΕΝΔΥΣΗΣ'!D38,90)</f>
        <v>90</v>
      </c>
      <c r="F3" s="186">
        <f>D3*E3</f>
        <v>0</v>
      </c>
      <c r="G3" s="362"/>
      <c r="H3" s="157">
        <f>F3+G3</f>
        <v>0</v>
      </c>
      <c r="I3" s="296" t="s">
        <v>254</v>
      </c>
    </row>
    <row r="4" spans="1:9" ht="33.75" customHeight="1" x14ac:dyDescent="0.25">
      <c r="A4" s="4">
        <v>2</v>
      </c>
      <c r="B4" s="5" t="s">
        <v>77</v>
      </c>
      <c r="C4" s="7" t="s">
        <v>81</v>
      </c>
      <c r="D4" s="303">
        <f>'Α2_ΣΤΟΙΧΕΙΑ ΕΠΕΝΔΥΣΗΣ'!$D$23</f>
        <v>0</v>
      </c>
      <c r="E4" s="248">
        <f>IF(AND('Α2_ΣΤΟΙΧΕΙΑ ΕΠΕΝΔΥΣΗΣ'!$D$25="ΝΑΙ",'Α2_ΣΤΟΙΧΕΙΑ ΕΠΕΝΔΥΣΗΣ'!D39&lt;70),'Α2_ΣΤΟΙΧΕΙΑ ΕΠΕΝΔΥΣΗΣ'!D39,70)</f>
        <v>70</v>
      </c>
      <c r="F4" s="186">
        <f>D4*E4</f>
        <v>0</v>
      </c>
      <c r="G4" s="362"/>
      <c r="H4" s="157">
        <f>F4+G4</f>
        <v>0</v>
      </c>
      <c r="I4" s="296" t="s">
        <v>254</v>
      </c>
    </row>
    <row r="5" spans="1:9" ht="33" customHeight="1" x14ac:dyDescent="0.25">
      <c r="A5" s="4">
        <v>3</v>
      </c>
      <c r="B5" s="5" t="s">
        <v>75</v>
      </c>
      <c r="C5" s="7" t="s">
        <v>81</v>
      </c>
      <c r="D5" s="303">
        <f>'Α2_ΣΤΟΙΧΕΙΑ ΕΠΕΝΔΥΣΗΣ'!$D$24</f>
        <v>0</v>
      </c>
      <c r="E5" s="248">
        <f>IF(AND('Α2_ΣΤΟΙΧΕΙΑ ΕΠΕΝΔΥΣΗΣ'!$D$25="ΝΑΙ",'Α2_ΣΤΟΙΧΕΙΑ ΕΠΕΝΔΥΣΗΣ'!D40&lt;40),'Α2_ΣΤΟΙΧΕΙΑ ΕΠΕΝΔΥΣΗΣ'!D40,40)</f>
        <v>40</v>
      </c>
      <c r="F5" s="186">
        <f>D5*E5</f>
        <v>0</v>
      </c>
      <c r="G5" s="362"/>
      <c r="H5" s="157">
        <f>F5+G5</f>
        <v>0</v>
      </c>
      <c r="I5" s="296" t="s">
        <v>254</v>
      </c>
    </row>
    <row r="6" spans="1:9" ht="45" customHeight="1" x14ac:dyDescent="0.25">
      <c r="A6" s="4">
        <v>4</v>
      </c>
      <c r="B6" s="5" t="s">
        <v>86</v>
      </c>
      <c r="C6" s="8"/>
      <c r="D6" s="9"/>
      <c r="E6" s="10"/>
      <c r="F6" s="186">
        <f>D6*E6</f>
        <v>0</v>
      </c>
      <c r="G6" s="362"/>
      <c r="H6" s="157">
        <f>F6+G6</f>
        <v>0</v>
      </c>
      <c r="I6" s="70" t="s">
        <v>255</v>
      </c>
    </row>
    <row r="7" spans="1:9" ht="30" x14ac:dyDescent="0.25">
      <c r="A7" s="4">
        <v>5</v>
      </c>
      <c r="B7" s="17" t="s">
        <v>78</v>
      </c>
      <c r="C7" s="8"/>
      <c r="D7" s="9"/>
      <c r="E7" s="11"/>
      <c r="F7" s="186">
        <f>D7*E7</f>
        <v>0</v>
      </c>
      <c r="G7" s="362"/>
      <c r="H7" s="157">
        <f>F7+G7</f>
        <v>0</v>
      </c>
      <c r="I7" s="70" t="s">
        <v>255</v>
      </c>
    </row>
    <row r="8" spans="1:9" ht="30" x14ac:dyDescent="0.25">
      <c r="A8" s="4">
        <v>6</v>
      </c>
      <c r="B8" s="17" t="s">
        <v>78</v>
      </c>
      <c r="C8" s="8"/>
      <c r="D8" s="9"/>
      <c r="E8" s="11"/>
      <c r="F8" s="186">
        <f t="shared" ref="F8:F10" si="0">D8*E8</f>
        <v>0</v>
      </c>
      <c r="G8" s="362"/>
      <c r="H8" s="157">
        <f t="shared" ref="H8:H10" si="1">F8+G8</f>
        <v>0</v>
      </c>
      <c r="I8" s="70" t="s">
        <v>255</v>
      </c>
    </row>
    <row r="9" spans="1:9" ht="30" x14ac:dyDescent="0.25">
      <c r="A9" s="4">
        <v>7</v>
      </c>
      <c r="B9" s="17" t="s">
        <v>78</v>
      </c>
      <c r="C9" s="8"/>
      <c r="D9" s="9"/>
      <c r="E9" s="11"/>
      <c r="F9" s="186">
        <f t="shared" si="0"/>
        <v>0</v>
      </c>
      <c r="G9" s="362"/>
      <c r="H9" s="157">
        <f t="shared" si="1"/>
        <v>0</v>
      </c>
      <c r="I9" s="70" t="s">
        <v>255</v>
      </c>
    </row>
    <row r="10" spans="1:9" ht="30" x14ac:dyDescent="0.25">
      <c r="A10" s="4">
        <v>8</v>
      </c>
      <c r="B10" s="17" t="s">
        <v>78</v>
      </c>
      <c r="C10" s="8"/>
      <c r="D10" s="9"/>
      <c r="E10" s="11"/>
      <c r="F10" s="186">
        <f t="shared" si="0"/>
        <v>0</v>
      </c>
      <c r="G10" s="362"/>
      <c r="H10" s="157">
        <f t="shared" si="1"/>
        <v>0</v>
      </c>
      <c r="I10" s="70" t="s">
        <v>255</v>
      </c>
    </row>
    <row r="11" spans="1:9" ht="30" x14ac:dyDescent="0.25">
      <c r="A11" s="4">
        <v>9</v>
      </c>
      <c r="B11" s="17" t="s">
        <v>78</v>
      </c>
      <c r="C11" s="8"/>
      <c r="D11" s="9"/>
      <c r="E11" s="11"/>
      <c r="F11" s="186">
        <f t="shared" ref="F11" si="2">D11*E11</f>
        <v>0</v>
      </c>
      <c r="G11" s="362"/>
      <c r="H11" s="157">
        <f t="shared" ref="H11" si="3">F11+G11</f>
        <v>0</v>
      </c>
      <c r="I11" s="70" t="s">
        <v>255</v>
      </c>
    </row>
    <row r="12" spans="1:9" x14ac:dyDescent="0.25">
      <c r="A12" s="66"/>
      <c r="B12" s="66"/>
      <c r="C12" s="66"/>
      <c r="D12" s="66"/>
      <c r="E12" s="66"/>
      <c r="F12" s="66"/>
      <c r="G12" s="66"/>
      <c r="H12" s="66"/>
      <c r="I12" s="67"/>
    </row>
    <row r="13" spans="1:9" ht="15.75" thickBot="1" x14ac:dyDescent="0.3">
      <c r="A13" s="585" t="s">
        <v>113</v>
      </c>
      <c r="B13" s="586"/>
      <c r="C13" s="586"/>
      <c r="D13" s="586"/>
      <c r="E13" s="587"/>
      <c r="F13" s="304">
        <f>SUM(F3:F12)</f>
        <v>0</v>
      </c>
      <c r="G13" s="304">
        <f>SUM(G3:G12)</f>
        <v>0</v>
      </c>
      <c r="H13" s="305">
        <f>SUM(H3:H12)</f>
        <v>0</v>
      </c>
      <c r="I13" s="297"/>
    </row>
    <row r="14" spans="1:9" s="12" customFormat="1" ht="34.5" customHeight="1" x14ac:dyDescent="0.25">
      <c r="A14" s="582" t="s">
        <v>308</v>
      </c>
      <c r="B14" s="583"/>
      <c r="C14" s="583"/>
      <c r="D14" s="583"/>
      <c r="E14" s="583"/>
      <c r="F14" s="583"/>
      <c r="G14" s="583"/>
      <c r="H14" s="583"/>
      <c r="I14" s="584"/>
    </row>
    <row r="15" spans="1:9" s="12" customFormat="1" ht="105" x14ac:dyDescent="0.25">
      <c r="A15" s="298" t="s">
        <v>52</v>
      </c>
      <c r="B15" s="109" t="s">
        <v>155</v>
      </c>
      <c r="C15" s="299" t="s">
        <v>72</v>
      </c>
      <c r="D15" s="109" t="s">
        <v>79</v>
      </c>
      <c r="E15" s="109" t="s">
        <v>73</v>
      </c>
      <c r="F15" s="300" t="s">
        <v>80</v>
      </c>
      <c r="G15" s="109" t="s">
        <v>333</v>
      </c>
      <c r="H15" s="109" t="s">
        <v>84</v>
      </c>
      <c r="I15" s="301" t="s">
        <v>87</v>
      </c>
    </row>
    <row r="16" spans="1:9" s="12" customFormat="1" ht="69.75" customHeight="1" x14ac:dyDescent="0.25">
      <c r="A16" s="13">
        <v>1</v>
      </c>
      <c r="B16" s="14" t="s">
        <v>112</v>
      </c>
      <c r="C16" s="15" t="s">
        <v>256</v>
      </c>
      <c r="D16" s="9"/>
      <c r="E16" s="10"/>
      <c r="F16" s="157">
        <f>D16*E16</f>
        <v>0</v>
      </c>
      <c r="G16" s="364"/>
      <c r="H16" s="157">
        <f>F16+G16</f>
        <v>0</v>
      </c>
      <c r="I16" s="70" t="s">
        <v>255</v>
      </c>
    </row>
    <row r="17" spans="1:9" s="12" customFormat="1" ht="30" x14ac:dyDescent="0.25">
      <c r="A17" s="13">
        <v>2</v>
      </c>
      <c r="B17" s="17" t="s">
        <v>78</v>
      </c>
      <c r="C17" s="16"/>
      <c r="D17" s="9"/>
      <c r="E17" s="10"/>
      <c r="F17" s="157">
        <f t="shared" ref="F17:F24" si="4">D17*E17</f>
        <v>0</v>
      </c>
      <c r="G17" s="364"/>
      <c r="H17" s="157">
        <f t="shared" ref="H17:H24" si="5">F17+G17</f>
        <v>0</v>
      </c>
      <c r="I17" s="70" t="s">
        <v>255</v>
      </c>
    </row>
    <row r="18" spans="1:9" s="12" customFormat="1" ht="30" x14ac:dyDescent="0.25">
      <c r="A18" s="13">
        <v>3</v>
      </c>
      <c r="B18" s="17" t="s">
        <v>78</v>
      </c>
      <c r="C18" s="16"/>
      <c r="D18" s="9"/>
      <c r="E18" s="10"/>
      <c r="F18" s="157">
        <f t="shared" si="4"/>
        <v>0</v>
      </c>
      <c r="G18" s="364"/>
      <c r="H18" s="157">
        <f t="shared" si="5"/>
        <v>0</v>
      </c>
      <c r="I18" s="70" t="s">
        <v>255</v>
      </c>
    </row>
    <row r="19" spans="1:9" s="12" customFormat="1" ht="30" x14ac:dyDescent="0.25">
      <c r="A19" s="13">
        <v>4</v>
      </c>
      <c r="B19" s="17" t="s">
        <v>78</v>
      </c>
      <c r="C19" s="16"/>
      <c r="D19" s="9"/>
      <c r="E19" s="10"/>
      <c r="F19" s="157">
        <f t="shared" si="4"/>
        <v>0</v>
      </c>
      <c r="G19" s="364"/>
      <c r="H19" s="157">
        <f t="shared" si="5"/>
        <v>0</v>
      </c>
      <c r="I19" s="70" t="s">
        <v>255</v>
      </c>
    </row>
    <row r="20" spans="1:9" s="12" customFormat="1" ht="30" x14ac:dyDescent="0.25">
      <c r="A20" s="13">
        <v>5</v>
      </c>
      <c r="B20" s="17" t="s">
        <v>78</v>
      </c>
      <c r="C20" s="16"/>
      <c r="D20" s="9"/>
      <c r="E20" s="10"/>
      <c r="F20" s="157">
        <f t="shared" si="4"/>
        <v>0</v>
      </c>
      <c r="G20" s="364"/>
      <c r="H20" s="157">
        <f t="shared" si="5"/>
        <v>0</v>
      </c>
      <c r="I20" s="70" t="s">
        <v>255</v>
      </c>
    </row>
    <row r="21" spans="1:9" s="12" customFormat="1" ht="30" x14ac:dyDescent="0.25">
      <c r="A21" s="13">
        <v>6</v>
      </c>
      <c r="B21" s="17" t="s">
        <v>78</v>
      </c>
      <c r="C21" s="16"/>
      <c r="D21" s="9"/>
      <c r="E21" s="10"/>
      <c r="F21" s="157">
        <f t="shared" si="4"/>
        <v>0</v>
      </c>
      <c r="G21" s="364"/>
      <c r="H21" s="157">
        <f t="shared" si="5"/>
        <v>0</v>
      </c>
      <c r="I21" s="70" t="s">
        <v>255</v>
      </c>
    </row>
    <row r="22" spans="1:9" s="12" customFormat="1" ht="30" x14ac:dyDescent="0.25">
      <c r="A22" s="13">
        <v>7</v>
      </c>
      <c r="B22" s="17" t="s">
        <v>78</v>
      </c>
      <c r="C22" s="16"/>
      <c r="D22" s="9"/>
      <c r="E22" s="10"/>
      <c r="F22" s="157">
        <f t="shared" si="4"/>
        <v>0</v>
      </c>
      <c r="G22" s="364"/>
      <c r="H22" s="157">
        <f t="shared" si="5"/>
        <v>0</v>
      </c>
      <c r="I22" s="70" t="s">
        <v>255</v>
      </c>
    </row>
    <row r="23" spans="1:9" s="12" customFormat="1" ht="30.75" customHeight="1" x14ac:dyDescent="0.25">
      <c r="A23" s="13">
        <v>8</v>
      </c>
      <c r="B23" s="17" t="s">
        <v>78</v>
      </c>
      <c r="C23" s="16"/>
      <c r="D23" s="9"/>
      <c r="E23" s="10"/>
      <c r="F23" s="157">
        <f t="shared" si="4"/>
        <v>0</v>
      </c>
      <c r="G23" s="364"/>
      <c r="H23" s="157">
        <f t="shared" si="5"/>
        <v>0</v>
      </c>
      <c r="I23" s="70" t="s">
        <v>255</v>
      </c>
    </row>
    <row r="24" spans="1:9" s="12" customFormat="1" ht="30.75" customHeight="1" x14ac:dyDescent="0.25">
      <c r="A24" s="43">
        <v>9</v>
      </c>
      <c r="B24" s="44" t="s">
        <v>78</v>
      </c>
      <c r="C24" s="45"/>
      <c r="D24" s="46"/>
      <c r="E24" s="47"/>
      <c r="F24" s="306">
        <f t="shared" si="4"/>
        <v>0</v>
      </c>
      <c r="G24" s="365"/>
      <c r="H24" s="306">
        <f t="shared" si="5"/>
        <v>0</v>
      </c>
      <c r="I24" s="70" t="s">
        <v>255</v>
      </c>
    </row>
    <row r="25" spans="1:9" s="12" customFormat="1" x14ac:dyDescent="0.25">
      <c r="A25" s="54"/>
      <c r="B25" s="53"/>
      <c r="C25" s="53"/>
      <c r="D25" s="53"/>
      <c r="E25" s="53"/>
      <c r="F25" s="53"/>
      <c r="G25" s="53"/>
      <c r="H25" s="53"/>
      <c r="I25" s="67"/>
    </row>
    <row r="26" spans="1:9" s="12" customFormat="1" ht="15.75" thickBot="1" x14ac:dyDescent="0.3">
      <c r="A26" s="580" t="s">
        <v>115</v>
      </c>
      <c r="B26" s="581"/>
      <c r="C26" s="581"/>
      <c r="D26" s="581"/>
      <c r="E26" s="581"/>
      <c r="F26" s="304">
        <f>SUM(F16:F25)</f>
        <v>0</v>
      </c>
      <c r="G26" s="304">
        <f>SUM(G16:G25)</f>
        <v>0</v>
      </c>
      <c r="H26" s="305">
        <f>SUM(H16:H25)</f>
        <v>0</v>
      </c>
      <c r="I26" s="302"/>
    </row>
    <row r="27" spans="1:9" ht="11.25" customHeight="1" x14ac:dyDescent="0.25"/>
    <row r="29" spans="1:9" ht="30" customHeight="1" x14ac:dyDescent="0.25">
      <c r="A29" s="533" t="s">
        <v>249</v>
      </c>
      <c r="B29" s="533"/>
      <c r="C29" s="533"/>
      <c r="D29" s="533"/>
      <c r="E29" s="533"/>
      <c r="F29" s="533"/>
      <c r="G29" s="533"/>
      <c r="H29" s="533"/>
      <c r="I29" s="533"/>
    </row>
    <row r="30" spans="1:9" x14ac:dyDescent="0.25">
      <c r="A30" s="533" t="s">
        <v>283</v>
      </c>
      <c r="B30" s="533"/>
      <c r="C30" s="533"/>
      <c r="D30" s="533"/>
      <c r="E30" s="533"/>
      <c r="F30" s="533"/>
      <c r="G30" s="533"/>
      <c r="H30" s="533"/>
      <c r="I30" s="533"/>
    </row>
    <row r="31" spans="1:9" s="12" customFormat="1" x14ac:dyDescent="0.25">
      <c r="A31" s="533" t="s">
        <v>245</v>
      </c>
      <c r="B31" s="533"/>
      <c r="C31" s="533"/>
      <c r="D31" s="533"/>
      <c r="E31" s="533"/>
      <c r="F31" s="533"/>
      <c r="G31" s="533"/>
      <c r="H31" s="533"/>
      <c r="I31" s="533"/>
    </row>
    <row r="32" spans="1:9" x14ac:dyDescent="0.25">
      <c r="A32" s="533" t="s">
        <v>268</v>
      </c>
      <c r="B32" s="533"/>
      <c r="C32" s="533"/>
      <c r="D32" s="533"/>
      <c r="E32" s="533"/>
      <c r="F32" s="533"/>
      <c r="G32" s="533"/>
      <c r="H32" s="533"/>
      <c r="I32" s="533"/>
    </row>
  </sheetData>
  <mergeCells count="8">
    <mergeCell ref="A1:I1"/>
    <mergeCell ref="A29:I29"/>
    <mergeCell ref="A30:I30"/>
    <mergeCell ref="A31:I31"/>
    <mergeCell ref="A32:I32"/>
    <mergeCell ref="A26:E26"/>
    <mergeCell ref="A14:I14"/>
    <mergeCell ref="A13:E13"/>
  </mergeCells>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tabSelected="1" zoomScale="90" zoomScaleNormal="90" workbookViewId="0">
      <selection activeCell="I15" sqref="I15"/>
    </sheetView>
  </sheetViews>
  <sheetFormatPr defaultColWidth="9.140625" defaultRowHeight="15" x14ac:dyDescent="0.25"/>
  <cols>
    <col min="1" max="1" width="13.5703125" style="12" customWidth="1"/>
    <col min="2" max="2" width="49.85546875" style="12" customWidth="1"/>
    <col min="3" max="3" width="9" style="49" customWidth="1"/>
    <col min="4" max="4" width="10.7109375" style="50" customWidth="1"/>
    <col min="5" max="5" width="13.42578125" style="12" customWidth="1"/>
    <col min="6" max="6" width="16" style="52" customWidth="1"/>
    <col min="7" max="7" width="20.5703125" style="12" customWidth="1"/>
    <col min="8" max="8" width="15.5703125" style="12" customWidth="1"/>
    <col min="9" max="9" width="26" style="12" customWidth="1"/>
    <col min="10" max="16384" width="9.140625" style="12"/>
  </cols>
  <sheetData>
    <row r="1" spans="1:9" ht="47.25" customHeight="1" thickBot="1" x14ac:dyDescent="0.3">
      <c r="A1" s="572" t="s">
        <v>309</v>
      </c>
      <c r="B1" s="573"/>
      <c r="C1" s="573"/>
      <c r="D1" s="573"/>
      <c r="E1" s="573"/>
      <c r="F1" s="573"/>
      <c r="G1" s="573"/>
      <c r="H1" s="573"/>
      <c r="I1" s="574"/>
    </row>
    <row r="2" spans="1:9" ht="79.5" customHeight="1" x14ac:dyDescent="0.25">
      <c r="A2" s="178" t="s">
        <v>52</v>
      </c>
      <c r="B2" s="179" t="s">
        <v>155</v>
      </c>
      <c r="C2" s="180" t="s">
        <v>72</v>
      </c>
      <c r="D2" s="179" t="s">
        <v>79</v>
      </c>
      <c r="E2" s="179" t="s">
        <v>73</v>
      </c>
      <c r="F2" s="181" t="s">
        <v>80</v>
      </c>
      <c r="G2" s="179" t="s">
        <v>333</v>
      </c>
      <c r="H2" s="179" t="s">
        <v>84</v>
      </c>
      <c r="I2" s="294" t="s">
        <v>87</v>
      </c>
    </row>
    <row r="3" spans="1:9" ht="43.15" customHeight="1" x14ac:dyDescent="0.25">
      <c r="A3" s="13">
        <v>1</v>
      </c>
      <c r="B3" s="42"/>
      <c r="C3" s="16"/>
      <c r="D3" s="9"/>
      <c r="E3" s="10"/>
      <c r="F3" s="186">
        <f>D3*E3</f>
        <v>0</v>
      </c>
      <c r="G3" s="362"/>
      <c r="H3" s="157">
        <f>F3+G3</f>
        <v>0</v>
      </c>
      <c r="I3" s="592" t="s">
        <v>253</v>
      </c>
    </row>
    <row r="4" spans="1:9" ht="44.25" customHeight="1" x14ac:dyDescent="0.25">
      <c r="A4" s="13">
        <v>2</v>
      </c>
      <c r="B4" s="42"/>
      <c r="C4" s="16"/>
      <c r="D4" s="9"/>
      <c r="E4" s="10"/>
      <c r="F4" s="186">
        <f>D4*E4</f>
        <v>0</v>
      </c>
      <c r="G4" s="362"/>
      <c r="H4" s="157">
        <f>F4+G4</f>
        <v>0</v>
      </c>
      <c r="I4" s="593"/>
    </row>
    <row r="5" spans="1:9" ht="30.75" customHeight="1" x14ac:dyDescent="0.25">
      <c r="A5" s="13">
        <v>3</v>
      </c>
      <c r="B5" s="17"/>
      <c r="C5" s="16"/>
      <c r="D5" s="9"/>
      <c r="E5" s="10"/>
      <c r="F5" s="186">
        <f>D5*E5</f>
        <v>0</v>
      </c>
      <c r="G5" s="362"/>
      <c r="H5" s="157">
        <f>F5+G5</f>
        <v>0</v>
      </c>
      <c r="I5" s="593"/>
    </row>
    <row r="6" spans="1:9" ht="33" customHeight="1" x14ac:dyDescent="0.25">
      <c r="A6" s="13">
        <v>4</v>
      </c>
      <c r="B6" s="17"/>
      <c r="C6" s="16"/>
      <c r="D6" s="9"/>
      <c r="E6" s="10"/>
      <c r="F6" s="186">
        <f>D6*E6</f>
        <v>0</v>
      </c>
      <c r="G6" s="362"/>
      <c r="H6" s="157">
        <f>F6+G6</f>
        <v>0</v>
      </c>
      <c r="I6" s="593"/>
    </row>
    <row r="7" spans="1:9" ht="33" customHeight="1" x14ac:dyDescent="0.25">
      <c r="A7" s="43">
        <v>5</v>
      </c>
      <c r="B7" s="44"/>
      <c r="C7" s="45"/>
      <c r="D7" s="46"/>
      <c r="E7" s="47"/>
      <c r="F7" s="186">
        <f>D7*E7</f>
        <v>0</v>
      </c>
      <c r="G7" s="366"/>
      <c r="H7" s="306">
        <f>F7+G7</f>
        <v>0</v>
      </c>
      <c r="I7" s="41"/>
    </row>
    <row r="8" spans="1:9" x14ac:dyDescent="0.25">
      <c r="A8" s="54"/>
      <c r="B8" s="53"/>
      <c r="C8" s="53"/>
      <c r="D8" s="53"/>
      <c r="E8" s="53"/>
      <c r="F8" s="53"/>
      <c r="G8" s="53"/>
      <c r="H8" s="53"/>
      <c r="I8" s="55"/>
    </row>
    <row r="9" spans="1:9" ht="15.75" thickBot="1" x14ac:dyDescent="0.3">
      <c r="A9" s="589" t="s">
        <v>114</v>
      </c>
      <c r="B9" s="590"/>
      <c r="C9" s="590"/>
      <c r="D9" s="590"/>
      <c r="E9" s="591"/>
      <c r="F9" s="308">
        <f>SUM(F3:F8)</f>
        <v>0</v>
      </c>
      <c r="G9" s="308">
        <f>SUM(G3:G8)</f>
        <v>0</v>
      </c>
      <c r="H9" s="309">
        <f>SUM(H3:H8)</f>
        <v>0</v>
      </c>
      <c r="I9" s="307"/>
    </row>
    <row r="11" spans="1:9" s="3" customFormat="1" x14ac:dyDescent="0.25">
      <c r="A11" s="533" t="s">
        <v>249</v>
      </c>
      <c r="B11" s="533"/>
      <c r="C11" s="533"/>
      <c r="D11" s="533"/>
      <c r="E11" s="533"/>
      <c r="F11" s="533"/>
      <c r="G11" s="533"/>
      <c r="H11" s="533"/>
      <c r="I11" s="533"/>
    </row>
    <row r="12" spans="1:9" x14ac:dyDescent="0.25">
      <c r="A12" s="533" t="s">
        <v>250</v>
      </c>
      <c r="B12" s="533"/>
      <c r="C12" s="533"/>
      <c r="D12" s="533"/>
      <c r="E12" s="533"/>
      <c r="F12" s="533"/>
      <c r="G12" s="533"/>
      <c r="H12" s="533"/>
      <c r="I12" s="533"/>
    </row>
    <row r="13" spans="1:9" s="3" customFormat="1" x14ac:dyDescent="0.25">
      <c r="A13" s="533" t="s">
        <v>260</v>
      </c>
      <c r="B13" s="533"/>
      <c r="C13" s="533"/>
      <c r="D13" s="533"/>
      <c r="E13" s="533"/>
      <c r="F13" s="533"/>
      <c r="G13" s="533"/>
      <c r="H13" s="533"/>
      <c r="I13" s="533"/>
    </row>
    <row r="42" spans="1:8" x14ac:dyDescent="0.25">
      <c r="A42" s="588"/>
      <c r="B42" s="588"/>
      <c r="E42" s="48"/>
      <c r="F42" s="51"/>
      <c r="G42" s="48"/>
      <c r="H42" s="48"/>
    </row>
    <row r="43" spans="1:8" x14ac:dyDescent="0.25">
      <c r="A43" s="588"/>
      <c r="B43" s="588"/>
      <c r="E43" s="48"/>
      <c r="F43" s="51"/>
      <c r="G43" s="48"/>
      <c r="H43" s="48"/>
    </row>
  </sheetData>
  <mergeCells count="8">
    <mergeCell ref="A43:B43"/>
    <mergeCell ref="A42:B42"/>
    <mergeCell ref="A1:I1"/>
    <mergeCell ref="A9:E9"/>
    <mergeCell ref="A11:I11"/>
    <mergeCell ref="A12:I12"/>
    <mergeCell ref="A13:I13"/>
    <mergeCell ref="I3:I6"/>
  </mergeCells>
  <printOptions horizontalCentered="1"/>
  <pageMargins left="0.70866141732283472" right="0.62992125984251968" top="0.74803149606299213" bottom="0.74803149606299213"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945F-49C2-48EE-A4CB-EC760181B3AC}">
  <dimension ref="A1:J42"/>
  <sheetViews>
    <sheetView view="pageBreakPreview" topLeftCell="A16" zoomScale="80" zoomScaleNormal="80" zoomScaleSheetLayoutView="80" workbookViewId="0">
      <selection activeCell="G25" sqref="G25"/>
    </sheetView>
  </sheetViews>
  <sheetFormatPr defaultRowHeight="15" x14ac:dyDescent="0.25"/>
  <cols>
    <col min="1" max="1" width="9.140625" style="3"/>
    <col min="2" max="2" width="36.140625" style="3" customWidth="1"/>
    <col min="3" max="3" width="11.7109375" style="3" customWidth="1"/>
    <col min="4" max="4" width="11.42578125" style="3" customWidth="1"/>
    <col min="5" max="5" width="12.28515625" style="3" customWidth="1"/>
    <col min="6" max="6" width="14.42578125" style="3" customWidth="1"/>
    <col min="7" max="7" width="17" style="3" customWidth="1"/>
    <col min="8" max="8" width="21.5703125" style="3" customWidth="1"/>
    <col min="9" max="9" width="24.7109375" style="3" customWidth="1"/>
    <col min="10" max="10" width="82.85546875" style="3" customWidth="1"/>
    <col min="11" max="16384" width="9.140625" style="3"/>
  </cols>
  <sheetData>
    <row r="1" spans="1:10" s="12" customFormat="1" ht="49.5" customHeight="1" thickBot="1" x14ac:dyDescent="0.3">
      <c r="A1" s="572" t="s">
        <v>310</v>
      </c>
      <c r="B1" s="573"/>
      <c r="C1" s="573"/>
      <c r="D1" s="573"/>
      <c r="E1" s="573"/>
      <c r="F1" s="573"/>
      <c r="G1" s="573"/>
      <c r="H1" s="573"/>
      <c r="I1" s="573"/>
      <c r="J1" s="574"/>
    </row>
    <row r="2" spans="1:10" s="12" customFormat="1" ht="90.75" thickBot="1" x14ac:dyDescent="0.3">
      <c r="A2" s="274" t="s">
        <v>52</v>
      </c>
      <c r="B2" s="275" t="s">
        <v>155</v>
      </c>
      <c r="C2" s="310" t="s">
        <v>72</v>
      </c>
      <c r="D2" s="275" t="s">
        <v>79</v>
      </c>
      <c r="E2" s="275" t="s">
        <v>73</v>
      </c>
      <c r="F2" s="276" t="s">
        <v>80</v>
      </c>
      <c r="G2" s="275" t="s">
        <v>333</v>
      </c>
      <c r="H2" s="311" t="s">
        <v>84</v>
      </c>
      <c r="I2" s="312" t="s">
        <v>259</v>
      </c>
      <c r="J2" s="313" t="s">
        <v>87</v>
      </c>
    </row>
    <row r="3" spans="1:10" s="12" customFormat="1" ht="75" x14ac:dyDescent="0.25">
      <c r="A3" s="314">
        <v>1</v>
      </c>
      <c r="B3" s="315" t="s">
        <v>110</v>
      </c>
      <c r="C3" s="316" t="s">
        <v>83</v>
      </c>
      <c r="D3" s="317">
        <v>1</v>
      </c>
      <c r="E3" s="71"/>
      <c r="F3" s="328">
        <f>D3*E3</f>
        <v>0</v>
      </c>
      <c r="G3" s="367"/>
      <c r="H3" s="329">
        <f>F3+G3</f>
        <v>0</v>
      </c>
      <c r="I3" s="330" t="e">
        <f>IF(I6&gt;30%,"ΥΠΕΡΒΑΣΗ","ΟΚ")</f>
        <v>#DIV/0!</v>
      </c>
      <c r="J3" s="318" t="s">
        <v>262</v>
      </c>
    </row>
    <row r="4" spans="1:10" s="12" customFormat="1" x14ac:dyDescent="0.25">
      <c r="A4" s="13">
        <v>2</v>
      </c>
      <c r="B4" s="17" t="s">
        <v>78</v>
      </c>
      <c r="C4" s="16"/>
      <c r="D4" s="72"/>
      <c r="E4" s="11"/>
      <c r="F4" s="186">
        <f>D4*E4</f>
        <v>0</v>
      </c>
      <c r="G4" s="362"/>
      <c r="H4" s="331">
        <f>F4+G4</f>
        <v>0</v>
      </c>
      <c r="I4" s="107"/>
      <c r="J4" s="69"/>
    </row>
    <row r="5" spans="1:10" s="12" customFormat="1" x14ac:dyDescent="0.25">
      <c r="A5" s="54"/>
      <c r="B5" s="53"/>
      <c r="C5" s="53"/>
      <c r="D5" s="53"/>
      <c r="E5" s="53"/>
      <c r="F5" s="53"/>
      <c r="G5" s="53"/>
      <c r="H5" s="73"/>
      <c r="I5" s="74"/>
      <c r="J5" s="68"/>
    </row>
    <row r="6" spans="1:10" s="12" customFormat="1" ht="21" customHeight="1" thickBot="1" x14ac:dyDescent="0.3">
      <c r="A6" s="589" t="s">
        <v>116</v>
      </c>
      <c r="B6" s="590"/>
      <c r="C6" s="590"/>
      <c r="D6" s="590"/>
      <c r="E6" s="591"/>
      <c r="F6" s="308">
        <f>SUM(F3:F5)</f>
        <v>0</v>
      </c>
      <c r="G6" s="308">
        <f>SUM(G3:G5)</f>
        <v>0</v>
      </c>
      <c r="H6" s="332">
        <f>SUM(H3:H5)</f>
        <v>0</v>
      </c>
      <c r="I6" s="333" t="e">
        <f>H6/'Β9_ΠΙΝΑΚΑΣ ΚΟΣΤΟΥΣ &amp; ΚΑΤΑΝΟΜΗ_Τ'!D23</f>
        <v>#DIV/0!</v>
      </c>
      <c r="J6" s="319"/>
    </row>
    <row r="7" spans="1:10" s="12" customFormat="1" ht="51.75" customHeight="1" thickBot="1" x14ac:dyDescent="0.3">
      <c r="A7" s="572" t="s">
        <v>311</v>
      </c>
      <c r="B7" s="573"/>
      <c r="C7" s="573"/>
      <c r="D7" s="573"/>
      <c r="E7" s="573"/>
      <c r="F7" s="573"/>
      <c r="G7" s="573"/>
      <c r="H7" s="573"/>
      <c r="I7" s="573"/>
      <c r="J7" s="574"/>
    </row>
    <row r="8" spans="1:10" s="12" customFormat="1" ht="90.75" thickBot="1" x14ac:dyDescent="0.3">
      <c r="A8" s="274" t="s">
        <v>52</v>
      </c>
      <c r="B8" s="275" t="s">
        <v>155</v>
      </c>
      <c r="C8" s="310" t="s">
        <v>72</v>
      </c>
      <c r="D8" s="275" t="s">
        <v>79</v>
      </c>
      <c r="E8" s="275" t="s">
        <v>73</v>
      </c>
      <c r="F8" s="276" t="s">
        <v>80</v>
      </c>
      <c r="G8" s="275" t="s">
        <v>333</v>
      </c>
      <c r="H8" s="311" t="s">
        <v>84</v>
      </c>
      <c r="I8" s="312" t="s">
        <v>259</v>
      </c>
      <c r="J8" s="312" t="s">
        <v>87</v>
      </c>
    </row>
    <row r="9" spans="1:10" s="12" customFormat="1" ht="84" customHeight="1" x14ac:dyDescent="0.25">
      <c r="A9" s="314">
        <v>1</v>
      </c>
      <c r="B9" s="320" t="s">
        <v>111</v>
      </c>
      <c r="C9" s="316" t="s">
        <v>83</v>
      </c>
      <c r="D9" s="321">
        <v>1</v>
      </c>
      <c r="E9" s="71"/>
      <c r="F9" s="328">
        <f>D9*E9</f>
        <v>0</v>
      </c>
      <c r="G9" s="367"/>
      <c r="H9" s="329">
        <f>F9+G9</f>
        <v>0</v>
      </c>
      <c r="I9" s="594" t="str">
        <f>IF(F11&gt;4000,"ΥΠΕΡΒΑΣΗ","ΟΚ")</f>
        <v>ΟΚ</v>
      </c>
      <c r="J9" s="575" t="s">
        <v>252</v>
      </c>
    </row>
    <row r="10" spans="1:10" s="12" customFormat="1" ht="84" customHeight="1" thickBot="1" x14ac:dyDescent="0.3">
      <c r="A10" s="26">
        <v>2</v>
      </c>
      <c r="B10" s="29" t="s">
        <v>251</v>
      </c>
      <c r="C10" s="316" t="s">
        <v>83</v>
      </c>
      <c r="D10" s="322">
        <v>1</v>
      </c>
      <c r="E10" s="75"/>
      <c r="F10" s="328">
        <f>D10*E10</f>
        <v>0</v>
      </c>
      <c r="G10" s="367"/>
      <c r="H10" s="329">
        <f>F10+G10</f>
        <v>0</v>
      </c>
      <c r="I10" s="594"/>
      <c r="J10" s="595"/>
    </row>
    <row r="11" spans="1:10" s="12" customFormat="1" ht="15.75" thickBot="1" x14ac:dyDescent="0.3">
      <c r="A11" s="596" t="s">
        <v>117</v>
      </c>
      <c r="B11" s="597"/>
      <c r="C11" s="597"/>
      <c r="D11" s="597"/>
      <c r="E11" s="598"/>
      <c r="F11" s="334">
        <f>SUM(F9:F10)</f>
        <v>0</v>
      </c>
      <c r="G11" s="334">
        <f>SUM(G9:G10)</f>
        <v>0</v>
      </c>
      <c r="H11" s="335">
        <f>SUM(H9:H10)</f>
        <v>0</v>
      </c>
      <c r="I11" s="323"/>
      <c r="J11" s="324"/>
    </row>
    <row r="12" spans="1:10" ht="38.25" customHeight="1" thickBot="1" x14ac:dyDescent="0.3">
      <c r="A12" s="572" t="s">
        <v>314</v>
      </c>
      <c r="B12" s="573"/>
      <c r="C12" s="573"/>
      <c r="D12" s="573"/>
      <c r="E12" s="573"/>
      <c r="F12" s="573"/>
      <c r="G12" s="573"/>
      <c r="H12" s="573"/>
      <c r="I12" s="573"/>
      <c r="J12" s="574"/>
    </row>
    <row r="13" spans="1:10" ht="57" customHeight="1" thickBot="1" x14ac:dyDescent="0.3">
      <c r="A13" s="274" t="s">
        <v>52</v>
      </c>
      <c r="B13" s="275" t="s">
        <v>155</v>
      </c>
      <c r="C13" s="310" t="s">
        <v>72</v>
      </c>
      <c r="D13" s="275" t="s">
        <v>79</v>
      </c>
      <c r="E13" s="275" t="s">
        <v>73</v>
      </c>
      <c r="F13" s="276" t="s">
        <v>80</v>
      </c>
      <c r="G13" s="275" t="s">
        <v>333</v>
      </c>
      <c r="H13" s="277" t="s">
        <v>84</v>
      </c>
      <c r="I13" s="602" t="s">
        <v>87</v>
      </c>
      <c r="J13" s="603"/>
    </row>
    <row r="14" spans="1:10" ht="91.5" customHeight="1" x14ac:dyDescent="0.25">
      <c r="A14" s="4">
        <v>1</v>
      </c>
      <c r="B14" s="17"/>
      <c r="C14" s="16"/>
      <c r="D14" s="9"/>
      <c r="E14" s="11"/>
      <c r="F14" s="186">
        <f t="shared" ref="F14:F18" si="0">D14*E14</f>
        <v>0</v>
      </c>
      <c r="G14" s="362"/>
      <c r="H14" s="250">
        <f t="shared" ref="H14:H18" si="1">F14+G14</f>
        <v>0</v>
      </c>
      <c r="I14" s="553" t="s">
        <v>330</v>
      </c>
      <c r="J14" s="554"/>
    </row>
    <row r="15" spans="1:10" ht="94.5" customHeight="1" x14ac:dyDescent="0.25">
      <c r="A15" s="4">
        <v>2</v>
      </c>
      <c r="B15" s="17"/>
      <c r="C15" s="16"/>
      <c r="D15" s="9"/>
      <c r="E15" s="76"/>
      <c r="F15" s="186">
        <f t="shared" si="0"/>
        <v>0</v>
      </c>
      <c r="G15" s="362"/>
      <c r="H15" s="250">
        <f t="shared" si="1"/>
        <v>0</v>
      </c>
      <c r="I15" s="521"/>
      <c r="J15" s="512"/>
    </row>
    <row r="16" spans="1:10" ht="111.75" customHeight="1" x14ac:dyDescent="0.25">
      <c r="A16" s="4">
        <v>3</v>
      </c>
      <c r="B16" s="17"/>
      <c r="C16" s="16"/>
      <c r="D16" s="9"/>
      <c r="E16" s="76"/>
      <c r="F16" s="186">
        <f t="shared" si="0"/>
        <v>0</v>
      </c>
      <c r="G16" s="362"/>
      <c r="H16" s="250">
        <f t="shared" si="1"/>
        <v>0</v>
      </c>
      <c r="I16" s="521"/>
      <c r="J16" s="512"/>
    </row>
    <row r="17" spans="1:10" ht="123" customHeight="1" x14ac:dyDescent="0.25">
      <c r="A17" s="4">
        <v>4</v>
      </c>
      <c r="B17" s="42"/>
      <c r="C17" s="16"/>
      <c r="D17" s="9"/>
      <c r="E17" s="76"/>
      <c r="F17" s="186">
        <f t="shared" si="0"/>
        <v>0</v>
      </c>
      <c r="G17" s="362"/>
      <c r="H17" s="250">
        <f t="shared" si="1"/>
        <v>0</v>
      </c>
      <c r="I17" s="521"/>
      <c r="J17" s="512"/>
    </row>
    <row r="18" spans="1:10" ht="93.75" customHeight="1" x14ac:dyDescent="0.25">
      <c r="A18" s="4">
        <v>5</v>
      </c>
      <c r="B18" s="17"/>
      <c r="C18" s="16"/>
      <c r="D18" s="9"/>
      <c r="E18" s="76"/>
      <c r="F18" s="186">
        <f t="shared" si="0"/>
        <v>0</v>
      </c>
      <c r="G18" s="362"/>
      <c r="H18" s="250">
        <f t="shared" si="1"/>
        <v>0</v>
      </c>
      <c r="I18" s="604"/>
      <c r="J18" s="556"/>
    </row>
    <row r="19" spans="1:10" x14ac:dyDescent="0.25">
      <c r="A19" s="77"/>
      <c r="B19" s="78"/>
      <c r="C19" s="78"/>
      <c r="D19" s="78"/>
      <c r="E19" s="78"/>
      <c r="F19" s="78"/>
      <c r="G19" s="78"/>
      <c r="H19" s="79"/>
      <c r="I19" s="65"/>
      <c r="J19" s="67"/>
    </row>
    <row r="20" spans="1:10" ht="15.75" thickBot="1" x14ac:dyDescent="0.3">
      <c r="A20" s="589" t="s">
        <v>118</v>
      </c>
      <c r="B20" s="590"/>
      <c r="C20" s="590"/>
      <c r="D20" s="590"/>
      <c r="E20" s="591"/>
      <c r="F20" s="308">
        <f>SUM(F14:F19)</f>
        <v>0</v>
      </c>
      <c r="G20" s="308">
        <f>SUM(G14:G19)</f>
        <v>0</v>
      </c>
      <c r="H20" s="336">
        <f>SUM(H14:H19)</f>
        <v>0</v>
      </c>
      <c r="I20" s="325"/>
      <c r="J20" s="326"/>
    </row>
    <row r="21" spans="1:10" s="12" customFormat="1" ht="38.25" customHeight="1" thickBot="1" x14ac:dyDescent="0.3">
      <c r="A21" s="572" t="s">
        <v>312</v>
      </c>
      <c r="B21" s="573"/>
      <c r="C21" s="573"/>
      <c r="D21" s="573"/>
      <c r="E21" s="573"/>
      <c r="F21" s="573"/>
      <c r="G21" s="573"/>
      <c r="H21" s="573"/>
      <c r="I21" s="573"/>
      <c r="J21" s="574"/>
    </row>
    <row r="22" spans="1:10" s="12" customFormat="1" ht="93.75" customHeight="1" thickBot="1" x14ac:dyDescent="0.3">
      <c r="A22" s="274" t="s">
        <v>52</v>
      </c>
      <c r="B22" s="275" t="s">
        <v>155</v>
      </c>
      <c r="C22" s="310" t="s">
        <v>72</v>
      </c>
      <c r="D22" s="275" t="s">
        <v>79</v>
      </c>
      <c r="E22" s="275" t="s">
        <v>73</v>
      </c>
      <c r="F22" s="276" t="s">
        <v>80</v>
      </c>
      <c r="G22" s="275" t="s">
        <v>333</v>
      </c>
      <c r="H22" s="311" t="s">
        <v>84</v>
      </c>
      <c r="I22" s="602" t="s">
        <v>87</v>
      </c>
      <c r="J22" s="603"/>
    </row>
    <row r="23" spans="1:10" s="12" customFormat="1" ht="23.45" customHeight="1" x14ac:dyDescent="0.25">
      <c r="A23" s="327">
        <v>1</v>
      </c>
      <c r="B23" s="80"/>
      <c r="C23" s="81"/>
      <c r="D23" s="82"/>
      <c r="E23" s="83"/>
      <c r="F23" s="328">
        <f t="shared" ref="F23:F29" si="2">D23*E23</f>
        <v>0</v>
      </c>
      <c r="G23" s="367"/>
      <c r="H23" s="329">
        <f t="shared" ref="H23:H29" si="3">F23+G23</f>
        <v>0</v>
      </c>
      <c r="I23" s="553" t="s">
        <v>326</v>
      </c>
      <c r="J23" s="554"/>
    </row>
    <row r="24" spans="1:10" s="12" customFormat="1" ht="38.25" customHeight="1" x14ac:dyDescent="0.25">
      <c r="A24" s="13">
        <v>2</v>
      </c>
      <c r="B24" s="42"/>
      <c r="C24" s="8"/>
      <c r="D24" s="9"/>
      <c r="E24" s="76"/>
      <c r="F24" s="186">
        <f t="shared" si="2"/>
        <v>0</v>
      </c>
      <c r="G24" s="362"/>
      <c r="H24" s="331">
        <f t="shared" si="3"/>
        <v>0</v>
      </c>
      <c r="I24" s="521"/>
      <c r="J24" s="512"/>
    </row>
    <row r="25" spans="1:10" s="12" customFormat="1" ht="39.75" customHeight="1" x14ac:dyDescent="0.25">
      <c r="A25" s="13">
        <v>3</v>
      </c>
      <c r="B25" s="42"/>
      <c r="C25" s="8"/>
      <c r="D25" s="9"/>
      <c r="E25" s="17"/>
      <c r="F25" s="186">
        <f t="shared" si="2"/>
        <v>0</v>
      </c>
      <c r="G25" s="362"/>
      <c r="H25" s="331">
        <f t="shared" si="3"/>
        <v>0</v>
      </c>
      <c r="I25" s="521"/>
      <c r="J25" s="512"/>
    </row>
    <row r="26" spans="1:10" s="12" customFormat="1" ht="45.75" customHeight="1" x14ac:dyDescent="0.25">
      <c r="A26" s="13">
        <v>4</v>
      </c>
      <c r="B26" s="42"/>
      <c r="C26" s="8"/>
      <c r="D26" s="9"/>
      <c r="E26" s="17"/>
      <c r="F26" s="186">
        <f t="shared" ref="F26:F27" si="4">D26*E26</f>
        <v>0</v>
      </c>
      <c r="G26" s="362"/>
      <c r="H26" s="331">
        <f t="shared" ref="H26:H27" si="5">F26+G26</f>
        <v>0</v>
      </c>
      <c r="I26" s="521"/>
      <c r="J26" s="512"/>
    </row>
    <row r="27" spans="1:10" s="12" customFormat="1" ht="62.25" customHeight="1" x14ac:dyDescent="0.25">
      <c r="A27" s="13">
        <v>5</v>
      </c>
      <c r="B27" s="42"/>
      <c r="C27" s="8"/>
      <c r="D27" s="9"/>
      <c r="E27" s="17"/>
      <c r="F27" s="186">
        <f t="shared" si="4"/>
        <v>0</v>
      </c>
      <c r="G27" s="362"/>
      <c r="H27" s="331">
        <f t="shared" si="5"/>
        <v>0</v>
      </c>
      <c r="I27" s="521"/>
      <c r="J27" s="512"/>
    </row>
    <row r="28" spans="1:10" s="12" customFormat="1" ht="48" customHeight="1" x14ac:dyDescent="0.25">
      <c r="A28" s="13">
        <v>6</v>
      </c>
      <c r="B28" s="42"/>
      <c r="C28" s="8"/>
      <c r="D28" s="9"/>
      <c r="E28" s="17"/>
      <c r="F28" s="186">
        <f t="shared" si="2"/>
        <v>0</v>
      </c>
      <c r="G28" s="362"/>
      <c r="H28" s="331">
        <f t="shared" si="3"/>
        <v>0</v>
      </c>
      <c r="I28" s="521"/>
      <c r="J28" s="512"/>
    </row>
    <row r="29" spans="1:10" s="12" customFormat="1" ht="39.75" customHeight="1" x14ac:dyDescent="0.25">
      <c r="A29" s="13">
        <v>7</v>
      </c>
      <c r="B29" s="17"/>
      <c r="C29" s="8"/>
      <c r="D29" s="9"/>
      <c r="E29" s="17"/>
      <c r="F29" s="186">
        <f t="shared" si="2"/>
        <v>0</v>
      </c>
      <c r="G29" s="362"/>
      <c r="H29" s="331">
        <f t="shared" si="3"/>
        <v>0</v>
      </c>
      <c r="I29" s="604"/>
      <c r="J29" s="556"/>
    </row>
    <row r="30" spans="1:10" s="12" customFormat="1" ht="15.75" thickBot="1" x14ac:dyDescent="0.3">
      <c r="A30" s="77"/>
      <c r="B30" s="78"/>
      <c r="C30" s="78"/>
      <c r="D30" s="78"/>
      <c r="E30" s="78"/>
      <c r="F30" s="78"/>
      <c r="G30" s="78"/>
      <c r="H30" s="79"/>
      <c r="I30" s="65"/>
      <c r="J30" s="67"/>
    </row>
    <row r="31" spans="1:10" s="12" customFormat="1" ht="15.75" thickBot="1" x14ac:dyDescent="0.3">
      <c r="A31" s="596" t="s">
        <v>120</v>
      </c>
      <c r="B31" s="597"/>
      <c r="C31" s="597"/>
      <c r="D31" s="597"/>
      <c r="E31" s="598"/>
      <c r="F31" s="334">
        <f>SUM(F23:F30)</f>
        <v>0</v>
      </c>
      <c r="G31" s="334">
        <f>SUM(G23:G30)</f>
        <v>0</v>
      </c>
      <c r="H31" s="337">
        <f>SUM(H23:H30)</f>
        <v>0</v>
      </c>
      <c r="I31" s="325"/>
      <c r="J31" s="326"/>
    </row>
    <row r="32" spans="1:10" s="12" customFormat="1" ht="15.75" thickBot="1" x14ac:dyDescent="0.3">
      <c r="A32" s="599" t="s">
        <v>258</v>
      </c>
      <c r="B32" s="600"/>
      <c r="C32" s="600"/>
      <c r="D32" s="600"/>
      <c r="E32" s="601"/>
      <c r="F32" s="338">
        <f>F31+F20</f>
        <v>0</v>
      </c>
      <c r="G32" s="338">
        <f>G31+G20</f>
        <v>0</v>
      </c>
      <c r="H32" s="338">
        <f>H31+H20</f>
        <v>0</v>
      </c>
      <c r="I32" s="339" t="e">
        <f>F32/'Β9_ΠΙΝΑΚΑΣ ΚΟΣΤΟΥΣ &amp; ΚΑΤΑΝΟΜΗ_Τ'!D23</f>
        <v>#DIV/0!</v>
      </c>
      <c r="J32" s="340" t="e">
        <f>IF(I32&gt;12%, "ΥΠΕΡΒΑΣΗ", "ΟΚ")</f>
        <v>#DIV/0!</v>
      </c>
    </row>
    <row r="33" spans="1:10" s="12" customFormat="1" ht="22.5" customHeight="1" x14ac:dyDescent="0.25">
      <c r="C33" s="49"/>
      <c r="D33" s="50"/>
      <c r="F33" s="52"/>
    </row>
    <row r="34" spans="1:10" x14ac:dyDescent="0.25">
      <c r="A34" s="533" t="s">
        <v>270</v>
      </c>
      <c r="B34" s="533"/>
      <c r="C34" s="533"/>
      <c r="D34" s="533"/>
      <c r="E34" s="533"/>
      <c r="F34" s="533"/>
      <c r="G34" s="533"/>
      <c r="H34" s="533"/>
      <c r="I34" s="533"/>
      <c r="J34" s="533"/>
    </row>
    <row r="35" spans="1:10" s="12" customFormat="1" x14ac:dyDescent="0.25">
      <c r="A35" s="533" t="s">
        <v>250</v>
      </c>
      <c r="B35" s="533"/>
      <c r="C35" s="533"/>
      <c r="D35" s="533"/>
      <c r="E35" s="533"/>
      <c r="F35" s="533"/>
      <c r="G35" s="533"/>
      <c r="H35" s="533"/>
      <c r="I35" s="533"/>
    </row>
    <row r="36" spans="1:10" x14ac:dyDescent="0.25">
      <c r="A36" s="3" t="s">
        <v>263</v>
      </c>
    </row>
    <row r="37" spans="1:10" s="12" customFormat="1" ht="22.5" customHeight="1" x14ac:dyDescent="0.25"/>
    <row r="38" spans="1:10" s="12" customFormat="1" ht="30.75" customHeight="1" x14ac:dyDescent="0.25"/>
    <row r="39" spans="1:10" s="12" customFormat="1" ht="22.5" customHeight="1" x14ac:dyDescent="0.25"/>
    <row r="40" spans="1:10" s="12" customFormat="1" ht="29.25" customHeight="1" x14ac:dyDescent="0.25"/>
    <row r="41" spans="1:10" s="12" customFormat="1" ht="30" customHeight="1" x14ac:dyDescent="0.25"/>
    <row r="42" spans="1:10" s="12" customFormat="1" x14ac:dyDescent="0.25"/>
  </sheetData>
  <mergeCells count="17">
    <mergeCell ref="A11:E11"/>
    <mergeCell ref="A20:E20"/>
    <mergeCell ref="A12:J12"/>
    <mergeCell ref="I13:J13"/>
    <mergeCell ref="I14:J18"/>
    <mergeCell ref="A34:J34"/>
    <mergeCell ref="A35:I35"/>
    <mergeCell ref="A31:E31"/>
    <mergeCell ref="A21:J21"/>
    <mergeCell ref="A32:E32"/>
    <mergeCell ref="I22:J22"/>
    <mergeCell ref="I23:J29"/>
    <mergeCell ref="A6:E6"/>
    <mergeCell ref="I9:I10"/>
    <mergeCell ref="A1:J1"/>
    <mergeCell ref="A7:J7"/>
    <mergeCell ref="J9:J10"/>
  </mergeCells>
  <conditionalFormatting sqref="I3">
    <cfRule type="containsText" dxfId="4" priority="4" operator="containsText" text="ΥΠΕΡΒΑΣΗ">
      <formula>NOT(ISERROR(SEARCH("ΥΠΕΡΒΑΣΗ",I3)))</formula>
    </cfRule>
  </conditionalFormatting>
  <conditionalFormatting sqref="I9:I10">
    <cfRule type="containsText" dxfId="3" priority="3" operator="containsText" text="ΥΠΕΡΒΑΣΗ">
      <formula>NOT(ISERROR(SEARCH("ΥΠΕΡΒΑΣΗ",I9)))</formula>
    </cfRule>
  </conditionalFormatting>
  <conditionalFormatting sqref="J32">
    <cfRule type="containsText" dxfId="2" priority="1" operator="containsText" text="ΥΠΕΡΒΑΣΗ">
      <formula>NOT(ISERROR(SEARCH("ΥΠΕΡΒΑΣΗ",J32)))</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landscape" horizontalDpi="1200" verticalDpi="1200" r:id="rId1"/>
  <rowBreaks count="2" manualBreakCount="2">
    <brk id="11" max="9" man="1"/>
    <brk id="20"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7 1 5 2 5 7 e - a 1 d 7 - 4 8 2 c - 8 a 7 e - 0 c 2 f 1 6 d c 4 8 9 c "   x m l n s = " h t t p : / / s c h e m a s . m i c r o s o f t . c o m / D a t a M a s h u p " > A A A A A B Y D A A B Q S w M E F A A C A A g A F o p G X B j V 5 p + m A A A A 9 w A A A B I A H A B D b 2 5 m a W c v U G F j a 2 F n Z S 5 4 b W w g o h g A K K A U A A A A A A A A A A A A A A A A A A A A A A A A A A A A h Y + 9 D o I w G E V f h X S n P x A S Q z 7 K 4 O A i i d H E u D a l Q i M U Q 4 v l 3 R x 8 J F 9 B j K J u j v f c M 9 x 7 v 9 4 g H 9 s m u K j e 6 s 5 k i G G K A m V k V 2 p T Z W h w x 3 C B c g 4 b I U + i U s E k G 5 u O t s x Q 7 d w 5 J c R 7 j 3 2 M u 7 4 i E a W M H I r 1 T t a q F e g j 6 / 9 y q I 1 1 w k i F O O x f Y 3 i E W U I x o 0 m M K Z C Z Q q H N 1 4 i m w c / 2 B 8 J y a N z Q K 6 6 a c L U F M k c g 7 x P 8 A V B L A w Q U A A I A C A A W i k 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o p G X C i K R 7 g O A A A A E Q A A A B M A H A B G b 3 J t d W x h c y 9 T Z W N 0 a W 9 u M S 5 t I K I Y A C i g F A A A A A A A A A A A A A A A A A A A A A A A A A A A A C t O T S 7 J z M 9 T C I b Q h t Y A U E s B A i 0 A F A A C A A g A F o p G X B j V 5 p + m A A A A 9 w A A A B I A A A A A A A A A A A A A A A A A A A A A A E N v b m Z p Z y 9 Q Y W N r Y W d l L n h t b F B L A Q I t A B Q A A g A I A B a K R l w P y u m r p A A A A O k A A A A T A A A A A A A A A A A A A A A A A P I A A A B b Q 2 9 u d G V u d F 9 U e X B l c 1 0 u e G 1 s U E s B A i 0 A F A A C A A g A F o p 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o W H + 5 u w K V C i P / 0 i u p T 7 J s A A A A A A g A A A A A A E G Y A A A A B A A A g A A A A + v a K L + V P k C / D R 8 / k S X x I W B h s g Q u z S Z 6 5 q l x + K 4 m j q A w A A A A A D o A A A A A C A A A g A A A A 8 S R I U 4 Y J S 3 y J R X e L X o o / v P t 7 S O 5 h 3 2 8 H j B X N g 1 6 u t l 9 Q A A A A O p y p 1 C c L R 7 5 / Z x T k z D e K E x n q h i d i 1 1 M i q 0 G j X S P K F / z / G D 6 9 f s i s V 9 2 z 4 F 6 s N L q 8 5 D 2 G q n 1 C j I t 2 Z p l f 8 K 8 z d 5 l 9 p g v V / t 4 z P x c 4 5 T 2 J n n t A A A A A y U k O 8 J O V T + S y l n + l H 7 Q h Z s O W w H z 4 Z R S d k z V R w m X f 4 d p i N 2 6 P 8 w N E d Z Z f a 3 k S H D Z P f 6 e 9 6 C P h N c W S R D Z N e j X z x w = = < / D a t a M a s h u p > 
</file>

<file path=customXml/itemProps1.xml><?xml version="1.0" encoding="utf-8"?>
<ds:datastoreItem xmlns:ds="http://schemas.openxmlformats.org/officeDocument/2006/customXml" ds:itemID="{6A7D0D04-A224-40DA-A508-71EAC761B4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14</vt:i4>
      </vt:variant>
      <vt:variant>
        <vt:lpstr>Καθορισμένες περιοχές</vt:lpstr>
      </vt:variant>
      <vt:variant>
        <vt:i4>11</vt:i4>
      </vt:variant>
    </vt:vector>
  </HeadingPairs>
  <TitlesOfParts>
    <vt:vector size="25" baseType="lpstr">
      <vt:lpstr>Α1_ΚΩΔΙΚΟΠΟΙΗΣΗ ΟΔΗΓΟΥ Α.Κ.</vt:lpstr>
      <vt:lpstr>Α2_ΣΤΟΙΧΕΙΑ ΕΠΕΝΔΥΣΗΣ</vt:lpstr>
      <vt:lpstr>Β1_L41.09_ΔΑΠΑΝΕΣ ΑΠΟΚΤ. ΓΗΣ</vt:lpstr>
      <vt:lpstr>Β2_L41.01_ΝΕΕΣ ΚΤΙΡ. ΥΠΟΔΟΜΕΣ</vt:lpstr>
      <vt:lpstr>Β3_L41.01_ΕΠΙΣΚΕΥΗ-ΑΝΑΚΑΙΝΙΣΗ</vt:lpstr>
      <vt:lpstr>Β4_L41.01_ΠΕΡ. ΧΩΡ. </vt:lpstr>
      <vt:lpstr>Β5_L41.02_MΗΧ. &amp; L 41.04_ΑΠΕ</vt:lpstr>
      <vt:lpstr>Β6_L41.03_ΛΟΙΠΟΣ ΕΞΟΠΛΙΣΜΟΣ</vt:lpstr>
      <vt:lpstr>Β7_L41.05-L41.06-L41.07-L41.10</vt:lpstr>
      <vt:lpstr>Β8_L41.08_ΟΡΓΑΝΩΣΗ ΠΟΛ.ΔΡΩΜΕΝΩΝ</vt:lpstr>
      <vt:lpstr>Β9_ΠΙΝΑΚΑΣ ΚΟΣΤΟΥΣ &amp; ΚΑΤΑΝΟΜΗ_Τ</vt:lpstr>
      <vt:lpstr>Γ_ΠΙΝΑΚΑΣ ΑΝΑΔΡΟΜΙΚΩΝ ΔΑΠΑΝΩΝ</vt:lpstr>
      <vt:lpstr>Δ_Υ.Α. 39443_ΕΠΙΠΛΕΟΝ ΣΤΟΙΧΕΙΑ</vt:lpstr>
      <vt:lpstr>Πίνακας3</vt:lpstr>
      <vt:lpstr>'Α1_ΚΩΔΙΚΟΠΟΙΗΣΗ ΟΔΗΓΟΥ Α.Κ.'!Print_Area</vt:lpstr>
      <vt:lpstr>'Α2_ΣΤΟΙΧΕΙΑ ΕΠΕΝΔΥΣΗΣ'!Print_Area</vt:lpstr>
      <vt:lpstr>'Β1_L41.09_ΔΑΠΑΝΕΣ ΑΠΟΚΤ. ΓΗΣ'!Print_Area</vt:lpstr>
      <vt:lpstr>'Β2_L41.01_ΝΕΕΣ ΚΤΙΡ. ΥΠΟΔΟΜΕΣ'!Print_Area</vt:lpstr>
      <vt:lpstr>'Β3_L41.01_ΕΠΙΣΚΕΥΗ-ΑΝΑΚΑΙΝΙΣΗ'!Print_Area</vt:lpstr>
      <vt:lpstr>'Β4_L41.01_ΠΕΡ. ΧΩΡ. '!Print_Area</vt:lpstr>
      <vt:lpstr>'Β5_L41.02_MΗΧ. &amp; L 41.04_ΑΠΕ'!Print_Area</vt:lpstr>
      <vt:lpstr>'Β6_L41.03_ΛΟΙΠΟΣ ΕΞΟΠΛΙΣΜΟΣ'!Print_Area</vt:lpstr>
      <vt:lpstr>'Β7_L41.05-L41.06-L41.07-L41.10'!Print_Area</vt:lpstr>
      <vt:lpstr>'Β9_ΠΙΝΑΚΑΣ ΚΟΣΤΟΥΣ &amp; ΚΑΤΑΝΟΜΗ_Τ'!Print_Area</vt:lpstr>
      <vt:lpstr>'Γ_ΠΙΝΑΚΑΣ ΑΝΑΔΡΟΜΙΚΩΝ ΔΑΠΑΝΩΝ'!Print_Area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ΑΜΑΛΙΑ ΤΑΒΛΑΔΩΡΑΚΗ</dc:creator>
  <cp:lastModifiedBy>Αναπτυξιακή Δωδεκανήσου</cp:lastModifiedBy>
  <cp:lastPrinted>2026-06-04T09:05:45Z</cp:lastPrinted>
  <dcterms:created xsi:type="dcterms:W3CDTF">2025-06-12T07:32:26Z</dcterms:created>
  <dcterms:modified xsi:type="dcterms:W3CDTF">2026-06-19T10:23:25Z</dcterms:modified>
</cp:coreProperties>
</file>